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GabrleD" reservationPassword="0"/>
  <workbookPr/>
  <bookViews>
    <workbookView xWindow="240" yWindow="120" windowWidth="14940" windowHeight="9225" activeTab="0"/>
  </bookViews>
  <sheets>
    <sheet name="Rekapitulace" sheetId="1" r:id="rId1"/>
    <sheet name="003_SO 000.3" sheetId="2" r:id="rId2"/>
    <sheet name="003_SO 103" sheetId="3" r:id="rId3"/>
    <sheet name="003_SO 181.3" sheetId="4" r:id="rId4"/>
    <sheet name="004_SO 000.4" sheetId="5" r:id="rId5"/>
    <sheet name="004_SO 104.1" sheetId="6" r:id="rId6"/>
    <sheet name="004_SO 181.4_SO 181.4" sheetId="7" r:id="rId7"/>
    <sheet name="005_SO 000.5" sheetId="8" r:id="rId8"/>
    <sheet name="005_SO 104.2" sheetId="9" r:id="rId9"/>
    <sheet name="005_SO 181.5" sheetId="10" r:id="rId10"/>
    <sheet name="006" sheetId="11" r:id="rId11"/>
  </sheets>
  <definedNames/>
  <calcPr/>
  <webPublishing/>
</workbook>
</file>

<file path=xl/sharedStrings.xml><?xml version="1.0" encoding="utf-8"?>
<sst xmlns="http://schemas.openxmlformats.org/spreadsheetml/2006/main" count="4563" uniqueCount="768">
  <si>
    <t>Firma: Prodin a.s.</t>
  </si>
  <si>
    <t>Rekapitulace ceny</t>
  </si>
  <si>
    <t>Stavba: MS2105 - SILNICE III/36021, III/36020, III/36023, Trstěnice - 1.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</si>
  <si>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</si>
  <si>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</si>
  <si>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</si>
  <si>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</si>
  <si>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</si>
  <si>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</si>
  <si>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</si>
  <si>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</si>
  <si>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</si>
  <si>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</si>
  <si>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</si>
  <si>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</si>
  <si>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MS2105</t>
  </si>
  <si>
    <t>SILNICE III/36021, III/36020, III/36023, Trstěnice - 1. etapa</t>
  </si>
  <si>
    <t>O</t>
  </si>
  <si>
    <t>Objekt:</t>
  </si>
  <si>
    <t>003</t>
  </si>
  <si>
    <t>SO 103</t>
  </si>
  <si>
    <t>O1</t>
  </si>
  <si>
    <t>Rozpočet:</t>
  </si>
  <si>
    <t>0,00</t>
  </si>
  <si>
    <t>15,00</t>
  </si>
  <si>
    <t>21,00</t>
  </si>
  <si>
    <t>3</t>
  </si>
  <si>
    <t>2</t>
  </si>
  <si>
    <t>SO 000.3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</si>
  <si>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</si>
  <si>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</si>
  <si>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</si>
  <si>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</si>
  <si>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</si>
  <si>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</si>
  <si>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</si>
  <si>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</si>
  <si>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</si>
  <si>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</si>
  <si>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</si>
  <si>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</si>
  <si>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</si>
  <si>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</si>
  <si>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</si>
  <si>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</si>
  <si>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</si>
  <si>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</si>
  <si>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</si>
  <si>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</si>
  <si>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</si>
  <si>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</si>
  <si>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</si>
  <si>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</si>
  <si>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</si>
  <si>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</si>
  <si>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Zkouška hutnění zemní pláně (statická deska)</t>
  </si>
  <si>
    <t>VV</t>
  </si>
  <si>
    <t>3=3,000 [A]</t>
  </si>
  <si>
    <t>TS</t>
  </si>
  <si>
    <t>zahrnuje veškeré náklady spojené s objednatelem požadovanými zkouškami</t>
  </si>
  <si>
    <t>029113</t>
  </si>
  <si>
    <t>OSTATNÍ POŽADAVKY - GEODETICKÉ ZAMĚŘENÍ - CELKY</t>
  </si>
  <si>
    <t>HM</t>
  </si>
  <si>
    <t>Geodetické práce před výstavbou - vytyčení stavby  
Geodetické práce po výstavbě - zaměření skutečného provedení</t>
  </si>
  <si>
    <t>délka 3,60 hm 
2*3,6=7,200 [A]</t>
  </si>
  <si>
    <t>zahrnuje veškeré náklady spojené s objednatelem požadovanými pracemi</t>
  </si>
  <si>
    <t>02940</t>
  </si>
  <si>
    <t>OSTATNÍ POŽADAVKY - VYPRACOVÁNÍ DOKUMENTACE</t>
  </si>
  <si>
    <t>Zajišzění BOZP na staveništi 1=1,000 [A] 
Zajištění dokumentace dopravního značení a zajištění stanovení dopravního značení pro SO 103   1=1,000 [B] 
Celkem: A+B=2,000 [C]</t>
  </si>
  <si>
    <t>02944</t>
  </si>
  <si>
    <t>OSTAT POŽADAVKY - DOKUMENTACE SKUTEČ PROVEDENÍ V DIGIT FORMĚ</t>
  </si>
  <si>
    <t>02946</t>
  </si>
  <si>
    <t>OSTAT POŽADAVKY - FOTODOKUMENTACE</t>
  </si>
  <si>
    <t>Zajištění fotodokumentace stavu před zahájením stavby a po dokončení stavby. 2=2,000 [A] 
(zejména fotodokumentace přilehlého objektu č. p. 71)</t>
  </si>
  <si>
    <t>položka zahrnuje:  
- fotodokumentaci zadavatelem požadovaného děje a konstrukcí v požadovaných časových  
intervalech  
- zadavatelem specifikované výstupy (fotografie v papírovém a digitálním formátu) v  
požadovaném počtu</t>
  </si>
  <si>
    <t>02950</t>
  </si>
  <si>
    <t>OSTATNÍ POŽADAVKY - POSUDKY, KONTROLY, REVIZNÍ ZPRÁVY</t>
  </si>
  <si>
    <t>Průkazní zkouška na zatřídění štěrkodrtě do kvalitativní třídy.</t>
  </si>
  <si>
    <t>Odebrání 2x vzorku dle určení TDI  
2=2,000 [A]</t>
  </si>
  <si>
    <t>7</t>
  </si>
  <si>
    <t>02990</t>
  </si>
  <si>
    <t>OSTATNÍ POŽADAVKY - INFORMAČNÍ TABULE</t>
  </si>
  <si>
    <t>Informační tabule s informací o stavbě, zp. financování stavby, kontakty, apod 
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</si>
  <si>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</si>
  <si>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</si>
  <si>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</si>
  <si>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</si>
  <si>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</si>
  <si>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Komunikace</t>
  </si>
  <si>
    <t>014111</t>
  </si>
  <si>
    <t>POPLATKY ZA SKLÁDKU TYP S-IO (INERTNÍ ODPAD)</t>
  </si>
  <si>
    <t>M3</t>
  </si>
  <si>
    <t>z položek: 
11332- ODSTRANĚNÍ PODKLADŮ ZPEVNĚNÝCH PLOCH Z KAMENIVA NESTMELENÉHO  587,750=587,750 [A] 
12273 - ODKOPÁVKY A PROKOPÁVKY OBECNÉ TŘ. I 19,263=19,263 [B]  
12373.1 - ODKOP PRO SPOD STAVBU SILNIC A ŽELEZNIC TŘ. I  214,762 =214,762 [C] 
12924 - ČIŠTĚNÍ KRAJNIC OD NÁNOSU TL. DO 200MM  51,300=51,300 [D] 
13173 - HLOUBENÍ JAM ZAPAŽ I NEPAŽ TŘ. I  34,050=34,050 [E] 
13273 - HLOUBENÍ RÝH ŠÍŘ DO 2M PAŽ I NEPAŽ TŘ. I  12,678=12,678 [F] 
Celkem: A+B+C+D+E+F=919,803 [G] 
využití na zásypy: 
č. p. 17411 ZÁSYP JAM A RÝH ZEMINOU SE ZHUTNĚNÍM  22,721=22,721 [H] 
Celkem: G-H=897,082 [I]</t>
  </si>
  <si>
    <t>zahrnuje veškeré poplatky provozovateli skládky související s uložením odpadu na skládce.</t>
  </si>
  <si>
    <t>VÝKOP PRO SANAČNÍ VRSTVU -  ČERPÁNO POUZE SE SOUHLASEM TDI</t>
  </si>
  <si>
    <t>ČERPÁNO POUZE SE SOUHLASEM TDI! 
č. p. 12373.2    550,2=550,200 [A]</t>
  </si>
  <si>
    <t>asfalty PAU T1, T2</t>
  </si>
  <si>
    <t>ČERPÁNO POUZE SE SOUHLASEM TDI 
č.p. 11372.2  
ACO8 most  3,140=3,140 [A] 
ACO 8 za obrubou 0,675=0,675 [B] 
Celkem: A+B=3,815 [C]</t>
  </si>
  <si>
    <t>014121</t>
  </si>
  <si>
    <t>POPLATKY ZA SKLÁDKU TYP S-OO (OSTATNÍ ODPAD)</t>
  </si>
  <si>
    <t>z položek: 
11354 - obruba z krajníků vč. bet. lože 23,693=23,693 [A]</t>
  </si>
  <si>
    <t>014131</t>
  </si>
  <si>
    <t>POPLATKY ZA SKLÁDKU TYP S-NO (NEBEZPEČNÝ ODPAD)</t>
  </si>
  <si>
    <t>penetrační makadam - riziko PAU T3, T4</t>
  </si>
  <si>
    <t>z položek: 
č. 11372.1 FRÉZOVÁNÍ ZPEVNĚNÝCH PLOCH ASFALTOVÝCH - PENETRAČNÍ MAKADAM 
174,712=174,712 [A] 
využití na krajnice: 
č. p. 56963 ZPEVNĚNÍ KRAJNIC Z RECYKLOVANÉHO MATERIÁLU TL DO 150MM 23,1=23,100 [B] 
č. p. 17310 ZEMNÍ KRAJNICE  54,3=54,300 [C] 
Celkem: A-B-C=97,312 [D]</t>
  </si>
  <si>
    <t>ČERPÁNO POUZE SE SOUHLASEM TDI 
na mostě (parcela. č. 1805) tl. 40 mm PM 
0,04*77=3,080 [A]</t>
  </si>
  <si>
    <t>Zemní práce</t>
  </si>
  <si>
    <t>014211</t>
  </si>
  <si>
    <t>POPLATKY ZA ZEMNÍK - ORNICE</t>
  </si>
  <si>
    <t>Nákup nové ornice</t>
  </si>
  <si>
    <t>Odečteno z výkresu D.1.1.3.2 SITUACE, D.1.1.3.4 VZOROVÉ PŘÍČNÉ ŘEZY, D.1.1.3.5 VZOROVÉ KONSTRUKCE  a D.1.1.3.3 PRACOVNÍ ŘEZY 
tl. 150 mm 
podél obrub 0,15*201*0,5=15,075 [A] 
v místě propustku 0,015 km 0,15*62=9,300 [B] 
v místě lapače splavenin  0,15*20=3,000 [C] 
Celkem: A+B+C=27,375 [D] 
nákup nové ornice: 
celková potřeba ornice: 27,375 m3 
skrývka v rámci stavby: 14,25=14,250 [E]  
nákup nové ornice: Celkem: D-E=13,125 [F]</t>
  </si>
  <si>
    <t>zahrnuje veškeré poplatky majiteli zemníku související s nákupem zeminy (nikoliv s otvírkou  
zemníku)</t>
  </si>
  <si>
    <t>11204</t>
  </si>
  <si>
    <t>KÁCENÍ STROMŮ D KMENE DO 0,3M S ODSTRANĚNÍM PAŘEZŮ</t>
  </si>
  <si>
    <t>KUS</t>
  </si>
  <si>
    <t>Odečteno z výkresu D.1.1.3.2 SITUACE 
kácení náletů do obvodu stromu 90 cm ve výšce 130 cm - nepodléhá povolení 
ve st. 0,007 km 1=1,000 [A] 
ve st. 0,120 - 0,145 km 4=4,000 [B] 
Celkem: A+B=5,000 [C]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</si>
  <si>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</si>
  <si>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</si>
  <si>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</si>
  <si>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vč. dopravy na skládku zhotovitele</t>
  </si>
  <si>
    <t>Odečteno z výkresu D.1.1.3.2 SITUACE, D.1.1.3.4 VZOROVÉ PŘÍČNÉ ŘEZY, D.1.1.3.5 VZOROVÉ KONSTRUKCE  a D.1.1.3.3 PRACOVNÍ ŘEZY 
st. 0,000 - 0,100 km - vrt V12, tl. 260 mm ŠD 0/63 
100*4,8*0,26=124,800 [A] 
st. 0,100 - 0,278 km - vrt V11, tl. 250 mm ŠD 0/63 
178*5,6*0,25=249,200 [B] 
st. 0,278 km - 0,308 km (celá křižovatka před mostem) vrt V11, tl. 250 mm ŠD 0/63 
0,25*521=130,250 [C] 
st. 0,325 - 0,359 20 km (za mostem) - vrt V11 tl. 250 mm ŠD 0/63 
0,25*334=83,500 [D] 
Celkem: A+B+C+D=587,750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</si>
  <si>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</si>
  <si>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11354</t>
  </si>
  <si>
    <t>ODSTRANĚNÍ OBRUB Z KRAJNÍKŮ</t>
  </si>
  <si>
    <t>M</t>
  </si>
  <si>
    <t>Odečteno z výkresu D.1.1.3.2 SITUACE, D.1.1.3.4 VZOROVÉ PŘÍČNÉ ŘEZY, D.1.1.3.5 VZOROVÉ KONSTRUKCE  a D.1.1.3.3 PRACOVNÍ ŘEZY 
levá   57+25=82,000 [A] 
pravá 3,5+23+23+10+27+7=93,500 [B] 
Celkem: A+B=175,500 [C]</t>
  </si>
  <si>
    <t>11</t>
  </si>
  <si>
    <t>11372</t>
  </si>
  <si>
    <t>FRÉZOVÁNÍ ZPEVNĚNÝCH PLOCH ASFALTOVÝCH</t>
  </si>
  <si>
    <t>Odečteno z výkresu D.1.1.3.2 SITUACE, D.1.1.3.4 VZOROVÉ PŘÍČNÉ ŘEZY, D.1.1.3.5 VZOROVÉ KONSTRUKCE  a D.1.1.3.3 PRACOVNÍ ŘEZY 
st. 0,000 - 0,100 km - vrt V12, tl. 60 mm PM 
100*4,4*0,06=26,400 [A] 
st. 0,100 - 0,278 km - vrt V11, tl. 80 mm PM 
178*5,2*0,08=74,048 [B] 
st. 0,278 km - 0,308 km (celá křižovatka před mostem) vrt V11, tl 80 mm PM 
0,08*515=41,200 [C] 
st. 0,325 - 0,359 20 km (za mostem) - vrt V11 tl 80 mm PM 
0,08*326=26,080 [D] 
na mostě (vyjma parcely p. č. 1805) tl. 40 mm PM 
0,04*10,4*8,5=3,536 [E] 
Napojení na stáv. stav tl. 40 mm 
0,04*(4,1*0,6+34+11,5+27+11,3*0,6+7,45*0,6)=3,448 [F] 
Celkem: A+B+C+D+E+F=174,712 [G]</t>
  </si>
  <si>
    <t>12</t>
  </si>
  <si>
    <t>Odečteno z výkresu D.1.1.3.2 SITUACE, D.1.1.3.4 VZOROVÉ PŘÍČNÉ ŘEZY, D.1.1.3.5 VZOROVÉ KONSTRUKCE  a D.1.1.3.3 PRACOVNÍ ŘEZY 
ČERPÁNO POUZE SE SOUHLASEM TDI 
na mostě (parcela. č. 1805) tl. 40 mm PM 
0,04*77=3,080 [A] 
chodníky za obrubou na mostě tl. 50 mm ACO 8 
0,05*2*2*15,7=3,140 [B] 
chodníky za obrubou před č.p. 174 na šířku 0,5 m tl. 50 mm ACO 8 
0,05*0,5*27=0,675 [C] 
Celkem: A+B+C=6,895 [D]</t>
  </si>
  <si>
    <t>13</t>
  </si>
  <si>
    <t>113764</t>
  </si>
  <si>
    <t>FRÉZOVÁNÍ DRÁŽKY PRŮŘEZU DO 400MM2 V ASFALTOVÉ VOZOVCE</t>
  </si>
  <si>
    <t>Odečteno z výkresu D.1.1.3.2 SITUACE, D.1.1.3.4 VZOROVÉ PŘÍČNÉ ŘEZY, D.1.1.3.5 VZOROVÉ KONSTRUKCE  a D.1.1.3.3 PRACOVNÍ ŘEZY 
proříznutí spáry v místech napojení 4,1+6+5,75+6,9+11,3+6,75+7,45+3,6+9,5+9,5=70,850 [A] 
podélná spára 372=372,000 [B] 
Celkem: A+B=442,850 [C]</t>
  </si>
  <si>
    <t>Položka zahrnuje veškerou manipulaci s vybouranou sutí a s vybouranými hmotami vč. uložení na skládku.</t>
  </si>
  <si>
    <t>14</t>
  </si>
  <si>
    <t>12110</t>
  </si>
  <si>
    <t>SEJMUTÍ ORNICE NEBO LESNÍ PŮDY</t>
  </si>
  <si>
    <t>vč. přesunu na deponii v rámci stavby</t>
  </si>
  <si>
    <t>Odečteno z výkresu D.1.1.3.2 SITUACE, D.1.1.3.4 VZOROVÉ PŘÍČNÉ ŘEZY, D.1.1.3.5 VZOROVÉ KONSTRUKCE  a D.1.1.3.3 PRACOVNÍ ŘEZY 
v místě propustku 0,015 km 0,15*71=10,650 [A] 
v místě lapače splavenin  0,15*24=3,600 [B] 
Celkem: A+B=14,250 [C]</t>
  </si>
  <si>
    <t>položka zahrnuje sejmutí ornice bez ohledu na tloušťku vrstvy a její vodorovnou dopravu nezahrnuje uložení na trvalou skládku</t>
  </si>
  <si>
    <t>15</t>
  </si>
  <si>
    <t>12273</t>
  </si>
  <si>
    <t>ODKOPÁVKY A PROKOPÁVKY OBECNÉ TŘ. I</t>
  </si>
  <si>
    <t>Odečteno z výkresu D.1.1.3.2 SITUACE, D.1.1.3.4 VZOROVÉ PŘÍČNÉ ŘEZY, D.1.1.3.5 VZOROVÉ KONSTRUKCE  a D.1.1.3.3 PRACOVNÍ ŘEZY 
propustek 0,015 km  
výkop pro zpevnění svahu lomovým kamenem  
2,5*3,5*0,35=3,063 [A] 
silniční příkop 0,000 - 0,015 km 
1,08*15=16,200 [B] 
Celkem: A+B=19,263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</si>
  <si>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</si>
  <si>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</si>
  <si>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</t>
  </si>
  <si>
    <t>ODKOP PRO SPOD STAVBU SILNIC A ŽELEZNIC TŘ. I</t>
  </si>
  <si>
    <t>Odečteno z výkresu D.1.1.3.2 SITUACE, D.1.1.3.4 VZOROVÉ PŘÍČNÉ ŘEZY, D.1.1.3.5 VZOROVÉ KONSTRUKCE  a D.1.1.3.3 PRACOVNÍ ŘEZY 
st. 0,100 - 0,278 km - vrt V11, tl. 90 mm 
178*5,6*0,09=89,712 [A] 
st. 0,278 km - 0,308 km (celá křižovatka před mostem) vrt V11, tl. 90 mm 
0,09*521=46,890 [B] 
st. 0,325 - 0,359 20 km (za mostem) - vrt V11 tl. 90 mm 
0,09*334=30,060 [C] 
odkop pod krajnici ve st. 0,035 - 0,220 km 
0,26*185=48,100 [D] 
Celkem: A+B+C+D=214,762 [E]</t>
  </si>
  <si>
    <t>17</t>
  </si>
  <si>
    <t>Odečteno z výkresu D.1.1.3.2 SITUACE, D.1.1.3.4 VZOROVÉ PŘÍČNÉ ŘEZY, D.1.1.3.5 VZOROVÉ KONSTRUKCE  a D.1.1.3.3 PRACOVNÍ ŘEZY 
tl. 300 mm 
Výkop pro sanační vrstvu aktivní zóny zemní pláně - ČERPÁNO POUZE SE SOUHLASEM TDI! 
st. 0,100 - 0,278 km 
178*5,5*0,3=293,700 [A] 
st. 0,278 km - 0,308 km (celá křižovatka před mostem)  
0,3*521=156,300 [B] 
st. 0,325 - 0,359 20 km (za mostem)  
0,3*334=100,200 [C] 
Celkem: A+B+C=550,200 [D]</t>
  </si>
  <si>
    <t>18</t>
  </si>
  <si>
    <t>12924</t>
  </si>
  <si>
    <t>ČIŠTĚNÍ KRAJNIC OD NÁNOSU TL. DO 200MM</t>
  </si>
  <si>
    <t>M2</t>
  </si>
  <si>
    <t>Odečteno z výkresu D.1.1.3.2 SITUACE, D.1.1.3.4 VZOROVÉ PŘÍČNÉ ŘEZY, D.1.1.3.5 VZOROVÉ KONSTRUKCE  a D.1.1.3.3 PRACOVNÍ ŘEZY 
levá strana   0,5*(247)=123,500 [A] 
pravá strana 0,5*(266)=133,000 [B] 
Celkem: A+B=256,500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</si>
  <si>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</si>
  <si>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</si>
  <si>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12980</t>
  </si>
  <si>
    <t>ČIŠTĚNÍ ULIČNÍCH VPUSTÍ</t>
  </si>
  <si>
    <t>Odečteno z výkresu D.1.1.3.2 SITUACE 
UV3, UV4, UV5, UV6   4=4,000 [A]</t>
  </si>
  <si>
    <t>20</t>
  </si>
  <si>
    <t>13173</t>
  </si>
  <si>
    <t>HLOUBENÍ JAM ZAPAŽ I NEPAŽ TŘ. I</t>
  </si>
  <si>
    <t>Odečteno z výkresu D.1.1.3.2 SITUACE, D.1.1.3.4 VZOROVÉ PŘÍČNÉ ŘEZY, D.1.1.3.5 VZOROVÉ KONSTRUKCE  a D.1.1.3.3 PRACOVNÍ ŘEZY 
propustek 0,015 km 
4,1*3,6=14,760 [A] 
UV1 0,114 70 km 
1,5*1,5*1,3=2,925 [B] 
UV2 0,158 25 km 
1,5*1,5*1,3=2,925 [C] 
Lapač splavenin   5,6*2,4=13,440 [D] 
Celkem: A+B+C+D=34,050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</si>
  <si>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</si>
  <si>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21</t>
  </si>
  <si>
    <t>13273</t>
  </si>
  <si>
    <t>HLOUBENÍ RÝH ŠÍŘ DO 2M PAŽ I NEPAŽ TŘ. I</t>
  </si>
  <si>
    <t>Odečteno z výkresu D.1.1.3.2 SITUACE, D.1.1.3.4 VZOROVÉ PŘÍČNÉ ŘEZY, D.1.1.3.5 VZOROVÉ KONSTRUKCE  a D.1.1.3.3 PRACOVNÍ ŘEZY 
propustek 0,015 km (uvažovat vybourání štětové vrstvy tl. 130 mm) 
trouba 1*0,88*10,3=9,064 [A] 
zajišťovací práh D.2.3 
0,3*0,6*2,5=0,450 [B] 
zajišťovací práh D.2.2 
0,3*0,6*1,4=0,252 [C] 
UV1  trouba 0,114 70 km 
6,5*(0,45*0,32+0,8*0,1)=1,456 [D] 
UV2   trouba 0,158 25 km 
6,5*(0,45*0,32+0,8*0,1)=1,456 [E] 
Celkem: A+B+C+D+E=12,678 [F]</t>
  </si>
  <si>
    <t>22</t>
  </si>
  <si>
    <t>17120</t>
  </si>
  <si>
    <t>ULOŽENÍ SYPANINY DO NÁSYPŮ A NA SKLÁDKY BEZ ZHUTNĚNÍ</t>
  </si>
  <si>
    <t>Uložení odpadu na skládce zhotovitele.</t>
  </si>
  <si>
    <t>Množství dle položky: 
014111.1   897,082=897,082 [A] 
014111.2 - ČERPÁNO POUZE SE SOUHLASEM TDI   550,2=550,200 [B] 
Celkem: A+B=1 447,282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</si>
  <si>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</si>
  <si>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</si>
  <si>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17310</t>
  </si>
  <si>
    <t>ZEMNÍ KRAJNICE A DOSYPÁVKY SE ZHUTNĚNÍM</t>
  </si>
  <si>
    <t>Odečteno z výkresu D.1.1.3.2 SITUACE, D.1.1.3.4 VZOROVÉ PŘÍČNÉ ŘEZY, D.1.1.3.5 VZOROVÉ KONSTRUKCE  a D.1.1.3.3 PRACOVNÍ ŘEZY 
Dosypáno pod krajnicemi z frézingu 0/22, materiál použit z odstraněného materiálu p.č. 11372.1 - Penetrační makadam  
vpravo 0,05*266=13,300 [A] 
vlevo 0,12*195+0,4*(19+25)=41,000 [B] 
Celkem: A+B=54,300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</si>
  <si>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</si>
  <si>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24</t>
  </si>
  <si>
    <t>17411</t>
  </si>
  <si>
    <t>ZÁSYP JAM A RÝH ZEMINOU SE ZHUTNĚNÍM</t>
  </si>
  <si>
    <t>Odečteno z výkresu D.1.1.3.2 SITUACE, D.1.1.3.4 VZOROVÉ PŘÍČNÉ ŘEZY, D.1.1.3.5 VZOROVÉ KONSTRUKCE  a D.1.1.3.3 PRACOVNÍ ŘEZY 
zásyp vytěženým kamenivem nestmeleným č. p. 11332 
propustek 0,015 km 
3,6*(1,14+1,02)=7,776 [A] 
UV1 0,114 70 km 
2,925-0,2*1,3=2,665 [B] 
UV2 0,158 25 km 
2,925-0,2*1,3=2,665 [C] 
Lapač splavenin   13,440-1,5*1,5*1,7=9,615 [D] 
Celkem: A+B+C+D=22,721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</si>
  <si>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</si>
  <si>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</si>
  <si>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18110</t>
  </si>
  <si>
    <t>ÚPRAVA PLÁNĚ SE ZHUTNĚNÍM V HORNINĚ TŘ. I</t>
  </si>
  <si>
    <t>Odečteno z výkresu D.1.1.3.2 SITUACE, D.1.1.3.4 VZOROVÉ PŘÍČNÉ ŘEZY, D.1.1.3.5 VZOROVÉ KONSTRUKCE  a D.1.1.3.3 PRACOVNÍ ŘEZY 
TECHNOLOGIE 1  
st. 0,100 - 0,228 km 128*5,7=729,600 [A] 
st. 0,228 - 0,278 km 50*7,8=390,000 [B] 
st. 0,278 km - 0,308 km (celá křižovatka před mostem) 521=521,000 [C] 
st. 0,325 - 0,359 20 km (za mostem) 334=334,000 [D] 
TECHNOLOGIE 2 
v krajích v místě mimo štětovou vrstvu 
0,000 - 0,100 km - 2*100*1=200,000 [E] 
Celkem: A+B+C+D+E=2 174,600 [F]</t>
  </si>
  <si>
    <t>položka zahrnuje úpravu pláně včetně vyrovnání výškových rozdílů. Míru zhutnění určuje  
projekt.</t>
  </si>
  <si>
    <t>26</t>
  </si>
  <si>
    <t>18232</t>
  </si>
  <si>
    <t>ROZPROSTŘENÍ ORNICE V ROVINĚ V TL DO 0,15M</t>
  </si>
  <si>
    <t>Odečteno z výkresu D.1.1.3.2 SITUACE, D.1.1.3.4 VZOROVÉ PŘÍČNÉ ŘEZY, D.1.1.3.5 VZOROVÉ KONSTRUKCE  a D.1.1.3.3 PRACOVNÍ ŘEZY 
nákup nové ornice: 13,125 m3, tl. 0,15 m    87,5 =87,500 [A] 
z deponie: 14,25 m3, tl. 0,15 m   95=95,000 [B] 
Celkem: A+B=182,500 [C]</t>
  </si>
  <si>
    <t>položka zahrnuje:  
nutné přemístění ornice z dočasných skládek vzdálených do 50m rozprostření ornice v předepsané tloušťce v rovině a ve svahu do 1:5</t>
  </si>
  <si>
    <t>27</t>
  </si>
  <si>
    <t>18241</t>
  </si>
  <si>
    <t>ZALOŽENÍ TRÁVNÍKU RUČNÍM VÝSEVEM</t>
  </si>
  <si>
    <t>Odečteno z výkresu D.1.1.3.2 SITUACE, D.1.1.3.4 VZOROVÉ PŘÍČNÉ ŘEZY, D.1.1.3.5 VZOROVÉ KONSTRUKCE  a D.1.1.3.3 PRACOVNÍ ŘEZY 
87,5+95=182,500 [A]</t>
  </si>
  <si>
    <t>Zahrnuje dodání předepsané travní směsi, její výsev na ornici, zalévání, první pokosení, to vše  
bez ohledu na sklon terénu</t>
  </si>
  <si>
    <t>28</t>
  </si>
  <si>
    <t>18600</t>
  </si>
  <si>
    <t>ZALÉVÁNÍ VODOU</t>
  </si>
  <si>
    <t>Odečteno z výkresu D.1.1.3.2 SITUACE, D.1.1.3.4 VZOROVÉ PŘÍČNÉ ŘEZY, D.1.1.3.5 VZOROVÉ KONSTRUKCE  a D.1.1.3.3 PRACOVNÍ ŘEZY 
předpoklad 40 l/1 m2  
182,5*40/1000=7,300 [A]</t>
  </si>
  <si>
    <t>položka zahrnuje veškerý materiál, výrobky a polotovary, včetně mimostaveništní a  
vnitrostaveništní dopravy (rovněž přesuny), včetně naložení a složení, případně s uložením</t>
  </si>
  <si>
    <t>Základy</t>
  </si>
  <si>
    <t>29</t>
  </si>
  <si>
    <t>212635</t>
  </si>
  <si>
    <t>TRATIVODY KOMPL Z TRUB Z PLAST HM DN DO 150MM, RÝHA TŘ I</t>
  </si>
  <si>
    <t>Odečteno z výkresu D.1.1.3.2 SITUACE, D.1.1.3.4 VZOROVÉ PŘÍČNÉ ŘEZY, D.1.1.3.5 VZOROVÉ KONSTRUKCE  a D.1.1.3.3 PRACOVNÍ ŘEZY 
93+79=172,000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</si>
  <si>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</si>
  <si>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30</t>
  </si>
  <si>
    <t>21461E</t>
  </si>
  <si>
    <t>SEPARAČNÍ GEOTEXTILIE DO 500G/M2</t>
  </si>
  <si>
    <t>Odečteno z výkresu D.1.1.3.2 SITUACE, D.1.1.3.4 VZOROVÉ PŘÍČNÉ ŘEZY, D.1.1.3.5 VZOROVÉ KONSTRUKCE  a D.1.1.3.3 PRACOVNÍ ŘEZY 
trativody š. 1,75 m 
1,75*(93+79)=301,000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</si>
  <si>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</si>
  <si>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</si>
  <si>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272314</t>
  </si>
  <si>
    <t>ZÁKLADY Z PROSTÉHO BETONU DO C25/30</t>
  </si>
  <si>
    <t>D.1.1.3.5 VZOROVÉ KONSTRUKCE  
propustek 0,015 km, detail D.2.2 
základ propustku pod lomový kámen 0,8*0,55*3,6=1,584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</si>
  <si>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</si>
  <si>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32</t>
  </si>
  <si>
    <t>272315</t>
  </si>
  <si>
    <t>ZÁKLADY Z PROSTÉHO BETONU DO C30/37</t>
  </si>
  <si>
    <t>Odečteno z výkresu D.1.1.3.2 SITUACE, D.1.1.3.4 VZOROVÉ PŘÍČNÉ ŘEZY, D.1.1.3.5 VZOROVÉ KONSTRUKCE  a D.1.1.3.3 PRACOVNÍ ŘEZY 
Zajišťovací práh - lapač splavenin, detail D.3.1 z betonu C30/37, XF3, XC4 
0,6*0,3*(2,1+1,25)=0,603 [A] 
propustek 0,015 km 
zajišťovací práh D.2.3 
0,3*0,6*2,5=0,450 [B] 
zajišťovací práh D.2.2 
0,3*0,6*1,4=0,252 [C] 
Celkem: A+B+C=1,305 [D]</t>
  </si>
  <si>
    <t>Vodorovné konstrukce</t>
  </si>
  <si>
    <t>33</t>
  </si>
  <si>
    <t>45131</t>
  </si>
  <si>
    <t>PODKL A VÝPLŇ VRSTVY Z PROST BET</t>
  </si>
  <si>
    <t>D.1.1.3.5 VZOROVÉ KONSTRUKCE  
propustek 0,015 km 
Obetonování trouby propustku a zřízení podkladní a horní roznášecí desky. Vložená kari síť v podkladní vrstvě - samostatná položka.  
BETON C25/30, XF3, XC4 11,8*(0,15*1+0,63*1+0,1*1,35-0,28)=7,493 [A] 
UV1 0,114 70 km 
Obetonování trouby propustku a zřízení podkladní a horní roznášecí desky. BETON C25/30, XF3, XC4  
7*(0,45*0,32+0,1*0,8-0,17)=0,378 [B] 
UV2 0,158 25 km 
Obetonování trouby propustku a zřízení podkladní a horní roznášecí desky. BETON C25/30, XF3, XC4  
7*(0,45*0,32+0,1*0,8-0,17)=0,378 [C] 
stávající propustek 0,269 km - obetonování stávající trouby propustku a zřízení horní roznášecí desky v případě nízkého krytí 
BETON C25/30, XF3, XC4 9,8*(0,63*1+0,1*1,35-0,28)=4,753 [E] 
Celkem: A+B+C+E=13,002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</si>
  <si>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</si>
  <si>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34</t>
  </si>
  <si>
    <t>451366</t>
  </si>
  <si>
    <t>VÝZTUŽ PODKL VRSTEV Z KARI-SÍTÍ</t>
  </si>
  <si>
    <t>T</t>
  </si>
  <si>
    <t>D.1.1.3.5 VZOROVÉ KONSTRUKCE  
4,44 kg/m2  100/100/6 
propustek 0,015 km v místě trouby propustku 
11,8*1*4,44/1000=0,052 [A] 
stávající propustek 0,269 km 
9,8*1*4,44/1000=0,044 [B] 
Celkem: A+B=0,096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</si>
  <si>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</si>
  <si>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35</t>
  </si>
  <si>
    <t>45152</t>
  </si>
  <si>
    <t>PODKLADNÍ A VÝPLŇOVÉ VRSTVY Z KAMENIVA DRCENÉHO</t>
  </si>
  <si>
    <t>Sanační vrstva aktivní zóny zemní pláně - ČERPÁNO POUZE SE SOUHLASEM TDI!</t>
  </si>
  <si>
    <t>Odečteno z výkresu D.1.1.3.2 SITUACE, D.1.1.3.4 VZOROVÉ PŘÍČNÉ ŘEZY, D.1.1.3.5 VZOROVÉ KONSTRUKCE  a D.1.1.3.3 PRACOVNÍ ŘEZY 
Štěrkodrť kvalitativní třídy A fr. 0/125 tl. 300 mm 
st. 0,100 - 0,278 km 
178*5,5*0,3=293,700 [A] 
st. 0,278 km - 0,308 km (celá křižovatka před mostem)  
0,3*521=156,300 [B] 
st. 0,325 - 0,359 20 km (za mostem)  
0,3*334=100,200 [C] 
Celkem: A+B+C=550,200 [D]</t>
  </si>
  <si>
    <t>položka zahrnuje dodávku předepsaného kameniva, mimostaveništní a vnitrostaveništní dopravu a jeho uložení  
není-li v zadávací dokumentaci uvedeno jinak, jedná se o nakupovaný materiál</t>
  </si>
  <si>
    <t>36</t>
  </si>
  <si>
    <t>46251</t>
  </si>
  <si>
    <t>ZÁHOZ Z LOMOVÉHO KAMENE</t>
  </si>
  <si>
    <t>Odečteno z výkresu D.1.1.3.2 SITUACE, D.1.1.3.4 VZOROVÉ PŘÍČNÉ ŘEZY, D.1.1.3.5 VZOROVÉ KONSTRUKCE  a D.1.1.3.3 PRACOVNÍ ŘEZY 
Zához kamenem v místě vyústění UV1 a UV2 
2*1,25=2,500 [A]</t>
  </si>
  <si>
    <t>položka zahrnuje:  
- dodávku a zához lomového kamene předepsané frakce včetně mimostaveništní a vnitrostaveništní dopravy  
není-li v zadávací dokumentaci uvedeno jinak, jedná se o nakupovaný materiál</t>
  </si>
  <si>
    <t>37</t>
  </si>
  <si>
    <t>465512</t>
  </si>
  <si>
    <t>DLAŽBY Z LOMOVÉHO KAMENE NA MC</t>
  </si>
  <si>
    <t>Odečteno z výkresu D.1.1.3.2 SITUACE, D.1.1.3.4 VZOROVÉ PŘÍČNÉ ŘEZY, D.1.1.3.5 VZOROVÉ KONSTRUKCE  a D.1.1.3.3 PRACOVNÍ ŘEZY 
DLAŽBA Z LOMOVÉHO KAMENE tl. 200 mm DO BET. LOŽE C30/37, XF3, XC4  tl. 150 mm, VYSPÁROVÁNO MALTOU M20 
propustek 0,015 km 
zpevnění svahu - výtok  0,2*(3,5*2,5)=1,750 [A] 
nátok propustku 0,2*1,4*3,6=1,008 [B] 
Lapač splavenin, detail D.3.1  
0,2*1,4*1,7=0,476 [C] 
Nátok k lapači splavenin 
0,2*(1,25*0,5+1,4*1)=0,405 [D] 
Celkem: A+B+C+D=3,639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</si>
  <si>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</si>
  <si>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38</t>
  </si>
  <si>
    <t>56112</t>
  </si>
  <si>
    <t>PODKLADNÍ BETON TL. DO 100MM</t>
  </si>
  <si>
    <t>Odečteno z výkresu D.1.1.3.5 DETAIL KONSTRUKCÍ 
beton C12/15, X0, tl. 100 mm 
čelo propustku 1*3,6=3,600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</si>
  <si>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</si>
  <si>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39</t>
  </si>
  <si>
    <t>56314</t>
  </si>
  <si>
    <t>VOZOVKOVÉ VRSTVY Z MECHANICKY ZPEVNĚNÉHO KAMENIVA TL. DO 200MM</t>
  </si>
  <si>
    <t>Odečteno z výkresu D.1.1.3.2 SITUACE, D.1.1.3.4 VZOROVÉ PŘÍČNÉ ŘEZY, D.1.1.3.5 VZOROVÉ KONSTRUKCE  a D.1.1.3.3 PRACOVNÍ ŘEZY 
TECHNOLOGIE 1 - tl. 170 mm, pokládka pomocí finišeru 
st. 0,100 - 0,228 km 128*4,95=633,600 [A] 
st. 0,228 - 0,278 km 50*7,5=375,000 [B] 
st. 0,278 km - 0,308 km (celá křižovatka před mostem) 528=528,000 [C] 
st. 0,325 - 0,359 20 km (za mostem) 342=342,000 [D] 
Celkem: A+B+C+D=1 878,600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</si>
  <si>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</si>
  <si>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</si>
  <si>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56315</t>
  </si>
  <si>
    <t>VOZOVKOVÉ VRSTVY Z MECHANICKY ZPEVNĚNÉHO KAMENIVA TL. DO 250MM</t>
  </si>
  <si>
    <t>Odečteno z výkresu D.1.1.3.2 SITUACE, D.1.1.3.4 VZOROVÉ PŘÍČNÉ ŘEZY, D.1.1.3.5 VZOROVÉ KONSTRUKCE  a D.1.1.3.3 PRACOVNÍ ŘEZY 
TECHNOLOGIE 2 - tl. max 230 mm, pokládka pomocí finišeru 
vyrovnání štětové vrstvy pomocí MZK  
st. 0,000 - 0,010 km  5*10=50,000 [A] 
st. 0,010 - 0,032 km  5,4*22=118,800 [B] 
st. 0,032 - 0,100 km  4,95*68=336,600 [C] 
Celkem: A+B+C=505,400 [D]</t>
  </si>
  <si>
    <t>41</t>
  </si>
  <si>
    <t>56330</t>
  </si>
  <si>
    <t>VOZOVKOVÉ VRSTVY ZE ŠTĚRKODRTI</t>
  </si>
  <si>
    <t>Odečteno z výkresu D.1.1.3.2 SITUACE, D.1.1.3.4 VZOROVÉ PŘÍČNÉ ŘEZY, D.1.1.3.5 VZOROVÉ KONSTRUKCE  a D.1.1.3.3 PRACOVNÍ ŘEZY 
TECHNOLOGIE 1 - Štěrkodrť kvalitativní třídy A fr. 0/32 tl. 150 mm 
st. 0,100 - 0,228 km 128*5,7*0,15=109,440 [A] 
st. 0,228 - 0,278 km 50*7,8*0,15=58,500 [B] 
st. 0,278 km - 0,308 km (celá křižovatka před mostem) 0,15*521=78,150 [C] 
st. 0,325 - 0,359 20 km (za mostem) 0,15*334=50,100 [D] 
TECHNOLOGIE 2 - Štěrkodrť kvalitativní třídy A fr. 0/125 tl. 300 mm 
v krajích v místě mimo štětovou vrstvu 
0,000 - 0,100 km - 2*100*1*0,3=60,000 [E] 
Celkem: A+B+C+D+E=356,190 [F]</t>
  </si>
  <si>
    <t>42</t>
  </si>
  <si>
    <t>56963</t>
  </si>
  <si>
    <t>ZPEVNĚNÍ KRAJNIC Z RECYKLOVANÉHO MATERIÁLU TL DO 150MM</t>
  </si>
  <si>
    <t>Odečteno z výkresu D.1.1.3.2 SITUACE, D.1.1.3.4 VZOROVÉ PŘÍČNÉ ŘEZY, D.1.1.3.5 VZOROVÉ KONSTRUKCE  a D.1.1.3.3 PRACOVNÍ ŘEZY 
Zřízení krajnice - frézing 0/22, tl. 150 mm, materiál použit z vyfrézovaného materiálu p. č. 11372.1 
pravá 0,5*(11+216+40)=133,500 [A] 
levá 0,5*(20+9+5+7)=20,500 [B] 
Celkem: A+B=154,000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</si>
  <si>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</si>
  <si>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43</t>
  </si>
  <si>
    <t>572212</t>
  </si>
  <si>
    <t>SPOJOVACÍ POSTŘIK Z MODIFIK ASFALTU DO 0,5KG/M2</t>
  </si>
  <si>
    <t>Odečteno z výkresu D.1.1.3.2 SITUACE, D.1.1.3.4 VZOROVÉ PŘÍČNÉ ŘEZY, D.1.1.3.5 VZOROVÉ KONSTRUKCE  a D.1.1.3.3 PRACOVNÍ ŘEZY 
st. 0,000 - 0,010 km  4,8*10=48,000 [A] 
st. 0,010 - 0,032 km  5,2*22=114,400 [B] 
st. 0,032 - 0,228 km  4,85*196=950,600 [C] 
st. 0,228 - 0,278 km 50*7,5=375,000 [D] 
st. 0,278 km - 0,308 km (celá křižovatka před mostem) 528=528,000 [E] 
st. 0,325 - 0,359 20 km (za mostem) 342=342,000 [F] 
na mostě (vyjma parcely p. č. 1805) 10,4*8,5=88,400 [G] 
napojení na stáv. stav 4,1*0,6+34+11,5+27+11,3*0,6+7,45*0,6=86,210 [H] 
Celkem: A+B+C+D+E+F+G+H=2 532,610 [I]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</si>
  <si>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</si>
  <si>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44</t>
  </si>
  <si>
    <t>574A34</t>
  </si>
  <si>
    <t>ASFALTOVÝ BETON PRO OBRUSNÉ VRSTVY ACO 11+, 11S TL. 40MM</t>
  </si>
  <si>
    <t>Odečteno z výkresu D.1.1.3.2 SITUACE, D.1.1.3.4 VZOROVÉ PŘÍČNÉ ŘEZY, D.1.1.3.5 VZOROVÉ KONSTRUKCE  a D.1.1.3.3 PRACOVNÍ ŘEZY 
st. 0,000 - 0,010 km  4,6*10=46,000 [A] 
st. 0,010 - 0,032 km  5*22=110,000 [B] 
st. 0,032 - 0,228 km  4,75*196=931,000 [C] 
st. 0,228 - 0,278 km 50*7,4=370,000 [D] 
st. 0,278 km - 0,308 km (celá křižovatka před mostem) 521=521,000 [E] 
st. 0,325 - 0,359 20 km (za mostem) 334=334,000 [F] 
na mostě (vyjma parcely p. č. 1805) 10,4*8,5=88,400 [G] 
napojení na stáv. stav 4,1*0,6+34+11,5+27+11,3*0,6+7,45*0,6=86,210 [H] 
Celkem: A+B+C+D+E+F+G+H=2 486,610 [I]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</si>
  <si>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</si>
  <si>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45</t>
  </si>
  <si>
    <t>ČERPÁNO POUZE SE SOUHLASEM TDI</t>
  </si>
  <si>
    <t>Odečteno z výkresu D.1.1.3.2 SITUACE, D.1.1.3.4 VZOROVÉ PŘÍČNÉ ŘEZY 
na mostě (parcela p. č. 1805)  77=77,000 [A]</t>
  </si>
  <si>
    <t>46</t>
  </si>
  <si>
    <t>574A41</t>
  </si>
  <si>
    <t>ASFALTOVÝ BETON PRO OBRUSNÉ VRSTVY ACO 8 TL. 50MM</t>
  </si>
  <si>
    <t>Odečteno z výkresu D.1.1.3.2 SITUACE, D.1.1.3.3 PRACOVNÍ ŘEZY 
chodníky za obrubou na mostě tl. 50 mm ACO 8 
2*2*15,7=62,800 [A] 
chodníky za obrubou před č.p. 174 na šířku 0,5 m tl. 50 mm ACO 8 
0,5*27=13,500 [B] 
Celkem: A+B=76,300 [C]</t>
  </si>
  <si>
    <t>47</t>
  </si>
  <si>
    <t>574C56</t>
  </si>
  <si>
    <t>ASFALTOVÝ BETON PRO LOŽNÍ VRSTVY ACL 16+, 16S TL. 60MM</t>
  </si>
  <si>
    <t>Odečteno z výkresu D.1.1.3.2 SITUACE, D.1.1.3.4 VZOROVÉ PŘÍČNÉ ŘEZY, D.1.1.3.5 VZOROVÉ KONSTRUKCE  a D.1.1.3.3 PRACOVNÍ ŘEZY 
st. 0,000 - 0,010 km  4,8*10=48,000 [A] 
st. 0,010 - 0,032 km  5,2*22=114,400 [B] 
st. 0,032 - 0,228 km  4,85*196=950,600 [C] 
st. 0,228 - 0,278 km 50*7,5=375,000 [D] 
st. 0,278 km - 0,308 km (celá křižovatka před mostem) 528=528,000 [E] 
st. 0,325 - 0,359 20 km (za mostem) 342=342,000 [F] 
Celkem: A+B+C+D+E+F=2 358,000 [G]</t>
  </si>
  <si>
    <t>48</t>
  </si>
  <si>
    <t>587205</t>
  </si>
  <si>
    <t>PŘEDLÁŽDĚNÍ KRYTU Z BETONOVÝCH DLAŽDIC</t>
  </si>
  <si>
    <t>Odečteno z výkresu D.1.1.3.2 SITUACE, D.1.1.3.4 VZOROVÉ PŘÍČNÉ ŘEZY, D.1.1.3.5 VZOROVÉ KONSTRUKCE  a D.1.1.3.3 PRACOVNÍ ŘEZY 
předláždění dlaždic 30/30 za obrubou vč. výměny lože 
0,5*(12+23+3+56+7)=50,500 [A] 
předláždění dlaždic 30/30 v havarijním stavu v okolí mostu na celou šířku chodníku 
2*24+2*6,5+2*10=81,000 [B] 
Celkem: A+B=131,500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</si>
  <si>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</si>
  <si>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49</t>
  </si>
  <si>
    <t>58940</t>
  </si>
  <si>
    <t>VÝPLŇ SPAR MC</t>
  </si>
  <si>
    <t>Odečteno z výkresu D.1.1.3.2 SITUACE, D.1.1.3.4 VZOROVÉ PŘÍČNÉ ŘEZY, D.1.1.3.5 VZOROVÉ KONSTRUKCE  a D.1.1.3.3 PRACOVNÍ ŘEZY 
malta M20 
(1 bm čtyřlinky = 9 bm spár, 1 bm dvojlinky = 4,5 bm spár) 
2-řádek 4,5*(370)=1 665,000 [A] 
4-řádek 9*(14+13,5+3)=274,500 [B] 
8-řádek 18*5=90,000 [C] 
Celkem: A+B+C=2 029,500 [D]</t>
  </si>
  <si>
    <t>položka zahrnuje:  
- dodávku předepsaného materiálu  
- vyčištění a výplň spar tímto materiálem</t>
  </si>
  <si>
    <t>Potrubí</t>
  </si>
  <si>
    <t>50</t>
  </si>
  <si>
    <t>87433</t>
  </si>
  <si>
    <t>POTRUBÍ Z TRUB PLASTOVÝCH ODPADNÍCH DN DO 150MM</t>
  </si>
  <si>
    <t>Odečteno z výkresu D.1.1.3.2 SITUACE 
POTRUBÍ PVC-U DN 150, PEVNOST SN16 
UV1, UV2 2*7=14,000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</si>
  <si>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</si>
  <si>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51</t>
  </si>
  <si>
    <t>89712</t>
  </si>
  <si>
    <t>VPUSŤ KANALIZAČNÍ ULIČNÍ KOMPLETNÍ Z BETONOVÝCH DÍLCŮ</t>
  </si>
  <si>
    <t>Odečteno z výkresu D.1.1.3.2 SITUACE, D.1.1.3.5 VZOROVÉ KONSTRUKCE   
Kompletní dodávka UV1 a UV2 vč. litinové mříže 500x500 mm a veškerého příslušenství 2=2,000 [A]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</si>
  <si>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</si>
  <si>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52</t>
  </si>
  <si>
    <t>89922</t>
  </si>
  <si>
    <t>VÝŠKOVÁ ÚPRAVA MŘÍŽÍ</t>
  </si>
  <si>
    <t>Odečteno z výkresu D.1.1.3.2 SITUACE 
výšková rektifikace UV3, UV4, UV5, UV6   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</si>
  <si>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</si>
  <si>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</si>
  <si>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53</t>
  </si>
  <si>
    <t>9111A1</t>
  </si>
  <si>
    <t>ZÁBRADLÍ SILNIČNÍ S VODOR MADLY - DODÁVKA A MONTÁŽ</t>
  </si>
  <si>
    <t>Odečteno z výkresu D.1.1.3.2 SITUACE 
DOPRAVNĚ-BEZPEČNOSTNÍ ZÁBRADLÍ, VÝŠKA 1100 mm 
v místě stávajícího ocelového zábradlí ve st. 0,065 km, dl. 18,8 m 18,8=18,800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</si>
  <si>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</si>
  <si>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54</t>
  </si>
  <si>
    <t>9111A3</t>
  </si>
  <si>
    <t>ZÁBRADLÍ SILNIČNÍ S VODOR MADLY - DEMONTÁŽ S PŘESUNEM</t>
  </si>
  <si>
    <t>Odečteno z výkresu D.1.1.3.2 SITUACE 
Demontáž stávajícího ocelového zábradlí ve st. 0,065 km 18=18,000 [A]</t>
  </si>
  <si>
    <t>položka zahrnuje:  
- demontáž a odstranění zařízení  
- jeho odvoz na předepsané místo</t>
  </si>
  <si>
    <t>55</t>
  </si>
  <si>
    <t>9113B1</t>
  </si>
  <si>
    <t>SVODIDLO OCEL SILNIČ JEDNOSTR, ÚROVEŇ ZADRŽ H1 -DODÁVKA A MONTÁŽ</t>
  </si>
  <si>
    <t>Odečteno z výkresu D.1.1.3.2 SITUACE 
JEDNOSTRANNÉ SVODIDLO JSNH4/H1, vzdálenost sloupků 2 m, prodloužené sloupky! 
DÉLKA BEZ NÁBĚHŮ: 158 bm  158=158,000 [A] 
NÁBĚHY: 8,5%, dl. 2x 8,55 m   2*8,55=17,100 [B] 
Celkem: A+B=175,100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</si>
  <si>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</si>
  <si>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56</t>
  </si>
  <si>
    <t>914131</t>
  </si>
  <si>
    <t>DOPRAVNÍ ZNAČKY ZÁKLADNÍ VELIKOSTI OCELOVÉ FÓLIE TŘ 2 - DODÁVKA A MONTÁŽ</t>
  </si>
  <si>
    <t>odečteno z výkresu D.1.1.3.7 VÝKRES DOPRAVNÍHO ZNAČENÍ 
IZ4a 1=1,000 [A] 
IZ4b 1=1,000 [B] 
P6   3=3,000 [C] 
zrcadlo 50 cm   1=1,000 [D] 
P3   1=1,000 [E] 
IS3a+IS3b+IS19a  3=3,000 [F] 
IS3b+IS3c+IS19b+IS19c   4=4,000 [G] 
IS3c+IS19b+IS19c   3=3,000 [H] 
P4+E2b  2=2,000 [I] 
P2+E2b   2*2+2*2=8,000 [J] 
P2  2=2,000 [K] 
Celkem: A+B+C+D+E+F+G+H+I+J+K=29,000 [L]</t>
  </si>
  <si>
    <t>položka zahrnuje:  
- dodávku a montáž značek v požadovaném provedení</t>
  </si>
  <si>
    <t>57</t>
  </si>
  <si>
    <t>914133</t>
  </si>
  <si>
    <t>DOPRAVNÍ ZNAČKY ZÁKLADNÍ VELIKOSTI OCELOVÉ FÓLIE TŘ 2 - DEMONTÁŽ</t>
  </si>
  <si>
    <t>odečteno z výkresu D.1.1.3.7 VÝKRES DOPRAVNÍHO ZNAČENÍ 
IZ4a 1=1,000 [A] 
IZ4b 1=1,000 [B] 
P3   1=1,000 [C] 
IS3a+IS3b+IS19a  3=3,000 [D] 
IS3b+IS3c+IS19b+IS19c   4=4,000 [E] 
IS3c+IS19b+IS19c   3=3,000 [F] 
P4+E2b  3=3,000 [G] 
P2+E2b   2*2+2*2=8,000 [H] 
IS19a 1=1,000 [I] 
P4 1=1,000 [J] 
Celkem: A+B+C+D+E+F+G+H+I+J=26,000 [K]</t>
  </si>
  <si>
    <t>Položka zahrnuje odstranění, demontáž a odklizení materiálu s odvozem na předepsané  
místo</t>
  </si>
  <si>
    <t>58</t>
  </si>
  <si>
    <t>914313</t>
  </si>
  <si>
    <t>DOPRAV ZNAČKY ZMENŠ VEL OCEL - DEMONTÁŽ</t>
  </si>
  <si>
    <t>odečteno z výkresu D.1.1.3.7 VÝKRES DOPRAVNÍHO ZNAČENÍ 
IS21b  1=1,000 [A]</t>
  </si>
  <si>
    <t>59</t>
  </si>
  <si>
    <t>914331</t>
  </si>
  <si>
    <t>DOPRAV ZNAČKY ZMENŠ VEL OCEL FÓLIE TŘ 2 - DODÁVKA A MONT</t>
  </si>
  <si>
    <t>60</t>
  </si>
  <si>
    <t>914911</t>
  </si>
  <si>
    <t>SLOUPKY A STOJKY DOPRAVNÍCH ZNAČEK Z OCEL TRUBEK SE ZABETONOVÁNÍM -
DODÁVKA A MONTÁŽ</t>
  </si>
  <si>
    <t>odečteno z výkresu D.1.1.3.7 VÝKRES DOPRAVNÍHO ZNAČENÍ 
zmenšené 1=1,000 [A] 
základní 17=17,000 [B] 
Celkem: A+B=18,000 [C]</t>
  </si>
  <si>
    <t>položka zahrnuje:  
- sloupky a upevňovací zařízení včetně jejich osazení (betonová patka, zemní práce)</t>
  </si>
  <si>
    <t>61</t>
  </si>
  <si>
    <t>914913</t>
  </si>
  <si>
    <t>SLOUPKY A STOJKY DZ Z OCEL TRUBEK ZABETON DEMONTÁŽ</t>
  </si>
  <si>
    <t>odečteno z výkresu D.1.1.3.7 VÝKRES DOPRAVNÍHO ZNAČENÍ 
zmenšené 1=1,000 [A] 
základní 16=16,000 [B] 
Celkem: A+B=17,000 [C]</t>
  </si>
  <si>
    <t>62</t>
  </si>
  <si>
    <t>915111</t>
  </si>
  <si>
    <t>VODOROVNÉ DOPRAVNÍ ZNAČENÍ BARVOU HLADKÉ - DODÁVKA A POKLÁDKA</t>
  </si>
  <si>
    <t>odečteno z výkresu D.1.1.3.7 VÝKRES DOPRAVNÍHO ZNAČENÍ 
V4 š. 0,125 m  0,125*(261+8,3)=33,663 [A] 
V4 š. 0,250 m  0,250*(41+5,5)=11,625 [B] 
V2b (1,5/1,5/0,25)  0,250*0,5*(14+7,5+17,5)=4,875 [C] 
V13 0,5*(5,7+6,3+5,7+4,8+3,8+3)=14,650 [D] 
V6a 2*3,8=7,600 [E] 
Celkem: A+B+C+D+E=72,413 [F]</t>
  </si>
  <si>
    <t>položka zahrnuje:  
- dodání a pokládku nátěrového materiálu (měří se pouze natíraná plocha)  
- předznačení a reflexní úpravu</t>
  </si>
  <si>
    <t>63</t>
  </si>
  <si>
    <t>915211</t>
  </si>
  <si>
    <t>VODOROVNÉ DOPRAVNÍ ZNAČENÍ PLASTEM HLADKÉ - DODÁVKA A POKLÁDKA</t>
  </si>
  <si>
    <t>64</t>
  </si>
  <si>
    <t>915402</t>
  </si>
  <si>
    <t>VODOR DOPRAV ZNAČ BETON PREFABRIK - ODSTRANĚNÍ</t>
  </si>
  <si>
    <t>Odečteno z výkresu D.1.1.3.2 SITUACE, D.1.1.3.4 VZOROVÉ PŘÍČNÉ ŘEZY, D.1.1.3.5 VZOROVÉ KONSTRUKCE  a D.1.1.3.3 PRACOVNÍ ŘEZY 
0,25*(32+26+21+23)=25,500 [A]</t>
  </si>
  <si>
    <t>zahrnuje odstranění a odklizení vybouraného materiálu s odvozem na skládku</t>
  </si>
  <si>
    <t>65</t>
  </si>
  <si>
    <t>917224</t>
  </si>
  <si>
    <t>SILNIČNÍ A CHODNÍKOVÉ OBRUBY Z BETONOVÝCH OBRUBNÍKŮ ŠÍŘ 150MM</t>
  </si>
  <si>
    <t>Odečteno z výkresu D.1.1.3.2 SITUACE, D.1.1.3.4 VZOROVÉ PŘÍČNÉ ŘEZY, D.1.1.3.5 VZOROVÉ KONSTRUKCE  a D.1.1.3.3 PRACOVNÍ ŘEZY 
Betonová silniční 150x250 mm 77+112+13+58+2,5+23+23+10+25+27+7=377,500 [A] 
Betonová silniční obruba snížená150x150 mm (případně150x250 mm) 5=5,000 [B] 
obruba přechodová 150x150/250 mm 1+2+1+1=5,000 [C] 
Celkem: A+B+C=387,500 [D]</t>
  </si>
  <si>
    <t>Položka zahrnuje:  
dodání a pokládku betonových obrubníků o rozměrech předepsaných zadávací dokumentací betonové lože i boční betonovou opěrku.</t>
  </si>
  <si>
    <t>66</t>
  </si>
  <si>
    <t>91772</t>
  </si>
  <si>
    <t>OBRUBA Z DLAŽEBNÍCH KOSTEK DROBNÝCH</t>
  </si>
  <si>
    <t>Odečteno z výkresu D.1.1.3.2 SITUACE, D.1.1.3.4 VZOROVÉ PŘÍČNÉ ŘEZY, D.1.1.3.5 VZOROVÉ KONSTRUKCE  a D.1.1.3.3 PRACOVNÍ ŘEZY 
výplň spár samostatnou položkou č. 58940 
2-řádek 2*(77+112+58+23+23+10+25+27+7+5+3)=740,000 [A] 
4-řádek 4*(14)=56,000 [B] 
sjezdy 4*(13,5+3)+8*5=106,000 [E] 
Celkem: A+B+E=902,000 [F]</t>
  </si>
  <si>
    <t>Položka zahrnuje:  
dodání a pokládku jedné řady dlažebních kostek o rozměrech předepsaných zadávací  
dokumentací  
betonové lože i boční betonovou opěrku.</t>
  </si>
  <si>
    <t>67</t>
  </si>
  <si>
    <t>91782</t>
  </si>
  <si>
    <t>VÝŠKOVÁ ÚPRAVA OBRUBNÍKŮ KAMENNÝCH</t>
  </si>
  <si>
    <t>Odečteno z výkresu D.1.1.3.2 SITUACE, D.1.1.3.3 PRACOVNÍ ŘEZY 
Úprava OP3 na mostě - znovuosazení do bet. lože s boční opěrou 
15,3+15,8=31,100 [A]</t>
  </si>
  <si>
    <t>Položka výšková úprava obrub zahrnuje jejich vytrhání, očištění, manipulaci, nové betonové lože a osazení. Případné nutné doplnění novými obrubami se uvede v položkách 9172 až 9177.</t>
  </si>
  <si>
    <t>68</t>
  </si>
  <si>
    <t>9183D3</t>
  </si>
  <si>
    <t>PROPUSTY Z TRUB DN 600MM PLASTOVÝCH</t>
  </si>
  <si>
    <t>Odečteno z výkresu D.1.1.3.2 SITUACE, D.1.1.3.4 VZOROVÉ PŘÍČNÉ ŘEZY, D.1.1.3.5 VZOROVÉ KONSTRUKCE  a D.1.1.3.3 PRACOVNÍ ŘEZY 
propustek 0,015 km 
TROUBA PVC-U, DN 600, SN 16 
11,8=11,800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</si>
  <si>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</si>
  <si>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69</t>
  </si>
  <si>
    <t>9185D2</t>
  </si>
  <si>
    <t>ČELA KAMENNÁ PROPUSTU Z TRUB DN DO 600MM</t>
  </si>
  <si>
    <t>D.1.1.3.5 VZOROVÉ KONSTRUKCE  
propustek 0,015 km, detail D.2.2 
600x3600x1200 mm 
vč.MONOLITICKÁ ŘÍMSA O ROZMĚRU 700x3600x(180/140) Z BETONU C30/37, XF3, XC4 
1=1,000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</si>
  <si>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</si>
  <si>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70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</si>
  <si>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</si>
  <si>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</si>
  <si>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  
nezahrnuje těsnící profil</t>
  </si>
  <si>
    <t>71</t>
  </si>
  <si>
    <t>93641</t>
  </si>
  <si>
    <t>LAPAČ SPLAVENIN</t>
  </si>
  <si>
    <t>Odečteno z výkresu D.1.1.3.2 SITUACE, D.1.1.3.4 VZOROVÉ PŘÍČNÉ ŘEZY, D.1.1.3.5 VZOROVÉ KONSTRUKCE  a D.1.1.3.3 PRACOVNÍ ŘEZY 
Lapač splavenin, detail D.3.1 - kompletní dodávka a nasazení na stáv. trubní vedení, vč. mříže a dalšího příslušenství dle PD 
1=1,000 [A]</t>
  </si>
  <si>
    <t>Položka zahrnuje veškerý materiál, výrobky a polotovary, včetně mimostaveništní a  
vnitrostaveništní dopravy (rovněž přesuny), včetně naložení a složení,případně s uložením.</t>
  </si>
  <si>
    <t>72</t>
  </si>
  <si>
    <t>93808</t>
  </si>
  <si>
    <t>OČIŠTĚNÍ VOZOVEK ZAMETENÍM</t>
  </si>
  <si>
    <t>Zametení štětové vrstvy (z důvodu odstranění nánosů písku, hlíny a dalších nečistot).</t>
  </si>
  <si>
    <t>Odečteno z výkresu D.1.1.3.2 SITUACE, D.1.1.3.4 VZOROVÉ PŘÍČNÉ ŘEZY, D.1.1.3.5 VZOROVÉ KONSTRUKCE  a D.1.1.3.3 PRACOVNÍ ŘEZY 
st. 0,000 - 0,100 km  
100*4,8=480,000 [A]</t>
  </si>
  <si>
    <t>položka zahrnuje očištění předepsaným způsobem včetně odklizení vzniklého odpadu</t>
  </si>
  <si>
    <t>73</t>
  </si>
  <si>
    <t>96711</t>
  </si>
  <si>
    <t>VYBOURÁNÍ ČÁSTÍ KONSTRUKCÍ Z BETON DÍLCŮ</t>
  </si>
  <si>
    <t>Odečteno z výkresu - zaměření stáv. stavu 
vybourání betonových patníku - vpravo ve směru staničení 35 ks 
35*0,3*0,3*0,8=2,520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</si>
  <si>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</si>
  <si>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181.3</t>
  </si>
  <si>
    <t>DIO</t>
  </si>
  <si>
    <t>z položky: 
č. 45152 2,1=2,100 [A]</t>
  </si>
  <si>
    <t>02710</t>
  </si>
  <si>
    <t>POMOC PRÁCE ZŘÍZ NEBO ZAJIŠŤ OBJÍŽĎKY A PŘÍSTUP CESTY</t>
  </si>
  <si>
    <t>Zajištění a projednání DIO dle aktuálních podmínek v době výstavby</t>
  </si>
  <si>
    <t>Dokumentace DIO pro SO 103  vč. projednání</t>
  </si>
  <si>
    <t>zahrnuje veškeré náklady spojené s objednatelem požadovanými zařízeními</t>
  </si>
  <si>
    <t>027121</t>
  </si>
  <si>
    <t>PROVIZORNÍ PŘÍSTUPOVÉ CESTY - ZŘÍZENÍ</t>
  </si>
  <si>
    <t>odečteno z výkresu A.,B. PRŮVODNÍ A SOUHRNNÁ ZPRÁVA 
zřízení provizorní zastávky v obci Chmelík v rámci realizace "pracovní fáze 2" po dobu 3 týdnů 
Položka obsahuje: 
- kompletní zřízení provizorní zastávky vč. osazení 18 ks silničních betonových panelů o rozměru 2000x1000x150 mm a pronájem po dobu 3 týdnů 
- zřízení přístupových cest na nástupiště 
-ložná vrstva pod panely a separační geotextilie je řešena samostatnou položkou</t>
  </si>
  <si>
    <t>odečteno z výkresu A.,B. PRŮVODNÍ A SOUHRNNÁ ZPRÁVA 
zrušení provizorní zastávky v obci Chmelík v rámci realizace "pracovní fáze 2" po dobu 3 týdnů 
odstranění ložné vrstvy pod betonovými panely 
drcenné kamenivo fr. 4/8, tl. 50 mm 0,05*42=2,100 [A]</t>
  </si>
  <si>
    <t>Množství dle položky: 
014111  2,1=2,100 [A]</t>
  </si>
  <si>
    <t>odečteno z výkresu A.,B. PRŮVODNÍ A SOUHRNNÁ ZPRÁVA 
zřízení provizorní zastávky v obci Chmelík v rámci realizace "pracovní fáze 2" po dobu 3 týdnů 
18*2*1=36,000 [A]</t>
  </si>
  <si>
    <t>odečteno z výkresu A.,B. PRŮVODNÍ A SOUHRNNÁ ZPRÁVA 
zřízení provizorní zastávky v obci Chmelík v rámci realizace "pracovní fáze 2" po dobu 3 týdnů 
drcenné kamenivo fr. 4/8 v tl. 50 mm 
0,05*42=2,100 [A]</t>
  </si>
  <si>
    <t>027123</t>
  </si>
  <si>
    <t>PROVIZORNÍ PŘÍSTUPOVÉ CESTY - ZRUŠENÍ</t>
  </si>
  <si>
    <t>odečteno z výkresu A.,B. PRŮVODNÍ A SOUHRNNÁ ZPRÁVA 
zrušení provizorní zastávky v obci Chmelík v rámci realizace "pracovní fáze 2"  
Položka obsahuje: 
- kompletní zrušení provizorní zastávky vč. demontáže 18 ks silničních betonových panelů o rozměru 2000x1000x150 mm vč. odstranění separační geotextilie 500g/m2 
- odvoz na místo zhotovitele 
-ložná vrstva pod panely je řešena samostatnou položkou</t>
  </si>
  <si>
    <t>91400</t>
  </si>
  <si>
    <t>DOČASNÉ ZAKRYTÍ NEBO OTOČENÍ STÁVAJÍCÍCH DOPRAVNÍCH ZNAČEK</t>
  </si>
  <si>
    <t>C.5.3 ZOV - SITUACE OBJÍZDNÝCH TRAS SO 103 
Překrytí stávajícího značení 25=25,000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</si>
  <si>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</si>
  <si>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</si>
  <si>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
PŘEMÍSTĚNÍM</t>
  </si>
  <si>
    <t>C.5.3 ZOV - SITUACE OBJÍZDNÝCH TRAS SO 103 
SDZ s podstavcem pro označení staveniště normální velikost 
provádění PRACOVNÍ FÁZE 1 - umístění a pronájem 6 týdnů 
B1+E13 2*2=4,000 [A] 
B1+E3a 1*2=2,000 [B] 
IP10a 1=1,000 [C] 
P7 1=1,000 [D] 
P8 1=1,000 [E] 
IS11b 1=1,000 [F] 
provádění PRACOVNÍ FÁZE 2 - umístění a pronájem 3 týdny 
B1+E13 2*2=4,000 [G] 
B1+E3a 2*2=4,000 [H] 
IP10a 2=2,000 [I] 
P7 1=1,000 [J] 
P8 1=1,000 [K] 
IS11b 12=12,000 [L] 
IJ4b 1=1,000 [M] 
B28 1=1,000 [N] 
Celkem: A+B+C+D+E+F+G+H+I+J+K+L+M+N=36,000 [O]</t>
  </si>
  <si>
    <t>položka zahrnuje:  
- dopravu demontované značky z dočasné skládky  
- osazení a montáž značky na místě určeném projektem  
- nutnou opravu poškozených částí nezahrnuje dodávku značky</t>
  </si>
  <si>
    <t>C.5.3 ZOV - SITUACE OBJÍZDNÝCH TRAS SO 103 
SDZ s podstavcem pro označení staveniště normální velikost 
provádění PRACOVNÍ FÁZE 1  
B1+E13 2*2=4,000 [A] 
B1+E3a 1*2=2,000 [B] 
IP10a 1=1,000 [C] 
P7 1=1,000 [D] 
P8 1=1,000 [E] 
IS11b 1=1,000 [F] 
provádění PRACOVNÍ FÁZE 2  
B1+E13 2*2=4,000 [G] 
B1+E3a 2*2=4,000 [H] 
IP10a 2=2,000 [I] 
P7 1=1,000 [J] 
P8 1=1,000 [K] 
IS11b 12=12,000 [L] 
IJ4b 1=1,000 [M] 
B28 1=1,000 [N] 
Celkem: A+B+C+D+E+F+G+H+I+J+K+L+M+N=36,000 [O]</t>
  </si>
  <si>
    <t>914139</t>
  </si>
  <si>
    <t>DOPRAV ZNAČKY ZÁKLAD VEL OCEL FÓLIE TŘ 2 - NÁJEMNÉ</t>
  </si>
  <si>
    <t>KSDEN</t>
  </si>
  <si>
    <t>C.5.3 ZOV - SITUACE OBJÍZDNÝCH TRAS SO 103 
provádění PRACOVNÍ FÁZE 1 - pronájem 6 týdnů 
B1+E13 2*2*6*7=168,000 [A] 
B1+E3a 1*2*6*7=84,000 [B] 
IP10a 1*6*7=42,000 [C] 
P7 1*6*7=42,000 [D] 
P8 1*6*7=42,000 [E] 
IS11b 1*6*7=42,000 [F] 
provádění PRACOVNÍ FÁZE 2 - pronájem 3 týdny 
B1+E13 2*2*3*7=84,000 [G] 
B1+E3a 2*2*3*7=84,000 [H] 
IP10a 2*3*7=42,000 [I] 
P7 1*3*7=21,000 [J] 
P8 1*3*7=21,000 [K] 
IS11b 12*3*7=252,000 [L] 
IJ4b 1*3*7=21,000 [M] 
B28 1*3*7=21,000 [N] 
Celkem: A+B+C+D+E+F+G+H+I+J+K+L+M+N=966,000 [O]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</si>
  <si>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</si>
  <si>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</si>
  <si>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
PŘEMÍSTĚNÍM</t>
  </si>
  <si>
    <t>C.5.3 ZOV - SITUACE OBJÍZDNÝCH TRAS SO 103 
SDZ s podstavcem pro označení staveniště zvětšená velikost 
provádění PRACOVNÍ FÁZE 1 - umístění a pronájem 6 týdnů 
IP22 4=4,000 [A] 
provádění PRACOVNÍ FÁZE 2 - umístění a pronájem 3 týdny 
IP22 4=4,000 [B] 
Celkem: A+B=8,000 [C]</t>
  </si>
  <si>
    <t>914233</t>
  </si>
  <si>
    <t>DOPRAVNÍ ZNAČKY ZVĚTŠENÉ VELIKOSTI OCELOVÉ FÓLIE TŘ 2 - DEMONTÁŽ</t>
  </si>
  <si>
    <t>C.5.3 ZOV - SITUACE OBJÍZDNÝCH TRAS SO 103 
SDZ s podstavcem pro označení staveniště zvětšená velikost 
provádění PRACOVNÍ FÁZE 1  
IP22 4=4,000 [A] 
provádění PRACOVNÍ FÁZE 2  
IP22 4=4,000 [B] 
Celkem: A+B=8,000 [C]</t>
  </si>
  <si>
    <t>914239</t>
  </si>
  <si>
    <t>DOPRAV ZNAČKY ZVĚTŠ VEL OCEL FÓLIE TŘ 2 - NÁJEMNÉ</t>
  </si>
  <si>
    <t>C.5.3 ZOV - SITUACE OBJÍZDNÝCH TRAS SO 103 
SDZ s podstavcem pro označení staveniště zvětšená velikost 
provádění PRACOVNÍ FÁZE 1 - pronájem 6 týdnů 
IP22 4*6*7=168,000 [A] 
provádění PRACOVNÍ FÁZE 2 - pronájem 3 týdny 
IP22 4*6*7=168,000 [B] 
Celkem: A+B=336,000 [C]</t>
  </si>
  <si>
    <t>914332</t>
  </si>
  <si>
    <t>DOPRAV ZNAČKY ZMENŠ VEL OCEL FÓLIE TŘ 2 - MONTÁŽ S PŘESUNEM</t>
  </si>
  <si>
    <t>C.5.3 ZOV - SITUACE OBJÍZDNÝCH TRAS SO 103 
SDZ s podstavcem pro označení staveniště zmenšená velikost 
provádění PRACOVNÍ FÁZE 1 - umístění a pronájem 6 týdnů 
IS11c 15=15,000 [A] 
provádění PRACOVNÍ FÁZE 2 - umístění a pronájem 3 týdny 
IS11c 24=24,000 [B] 
Celkem: A+B=39,000 [C]</t>
  </si>
  <si>
    <t>914333</t>
  </si>
  <si>
    <t>DOPRAV ZNAČKY ZMENŠ VEL OCEL FÓLIE TŘ 2 - DEMONTÁŽ</t>
  </si>
  <si>
    <t>C.5.3 ZOV - SITUACE OBJÍZDNÝCH TRAS SO 103 
SDZ s podstavcem pro označení staveniště zmenšená velikost 
provádění PRACOVNÍ FÁZE 1  
IS11c 15=15,000 [A] 
provádění PRACOVNÍ FÁZE 2  
IS11c 24=24,000 [B] 
Celkem: A+B=39,000 [C]</t>
  </si>
  <si>
    <t>914339</t>
  </si>
  <si>
    <t>DOPRAV ZNAČKY ZMENŠ VEL OCEL FÓLIE TŘ 2 - NÁJEMNÉ</t>
  </si>
  <si>
    <t>C.5.3 ZOV - SITUACE OBJÍZDNÝCH TRAS SO 103 
SDZ s podstavcem pro označení staveniště zmenšená velikost 
provádění PRACOVNÍ FÁZE 1 - pronájem 6 týdnů 
IS11c 15*6*7=630,000 [A] 
provádění PRACOVNÍ FÁZE 2 - pronájem 3 týdny 
IS11c 24*3*7=504,000 [B] 
Celkem: A+B=1 134,000 [C]</t>
  </si>
  <si>
    <t>914952</t>
  </si>
  <si>
    <t>SLOUPKY A STOJKY DZ Z JÄKL PROF PRO OCEL STOJAN MONT S PŘESUN</t>
  </si>
  <si>
    <t>C.5.3 ZOV - SITUACE OBJÍZDNÝCH TRAS SO 103 
pro značení objízdných tras na silnicích III. třídy 
provádění PRACOVNÍ FÁZE 1 - umístění a pronájem 6 týdnů 
základní 12=12,000 [A] 
zmenšená 15=15,000 [B] 
zvětšená 2*4=8,000 [C] 
Z2+Z4 (4*2+8)=16,000 [D] 
provádění PRACOVNÍ FÁZE 2 - umístění a pronájem 3 týdny 
základní 22=22,000 [E] 
zmenšená 24=24,000 [F] 
zvětšená 2*4=8,000 [G] 
Z2+Z4 (4*2+8)=16,000 [H] 
Celkem: A+B+C+D+E+F+G+H=121,000 [I]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</si>
  <si>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</si>
  <si>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</si>
  <si>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</si>
  <si>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C.5.3 ZOV - SITUACE OBJÍZDNÝCH TRAS SO 103 
pro značení objízdných tras na silnicích III. třídy 
provádění PRACOVNÍ FÁZE 1  
základní 12=12,000 [A] 
zmenšená 15=15,000 [B] 
zvětšená 2*4=8,000 [C] 
Z2+Z4 (4*2+8)=16,000 [D] 
provádění PRACOVNÍ FÁZE 2  
základní 22=22,000 [E] 
zmenšená 24=24,000 [F] 
zvětšená 2*4=8,000 [G] 
Z2+Z4 (4*2+8)=16,000 [H] 
Celkem: A+B+C+D+E+F+G+H=121,000 [I]</t>
  </si>
  <si>
    <t>914959</t>
  </si>
  <si>
    <t>SLOUP A STOJKY DZ Z JÄKL PRO OCEL STOJAN NÁJEMNÉ</t>
  </si>
  <si>
    <t>C.5.3 ZOV - SITUACE OBJÍZDNÝCH TRAS SO 103 
pro značení objízdných tras na silnicích III. třídy 
provádění PRACOVNÍ FÁZE 1 - pronájem 6 týdnů 
základní 12*6*7=504,000 [A] 
zmenšená 15*6*7=630,000 [B] 
zvětšená 2*4*6*7=336,000 [C] 
Z2+Z4 (4*2+8)*6*7=672,000 [D] 
provádění PRACOVNÍ FÁZE 2 - pronájem 3 týdny 
základní 22*3*7=462,000 [E] 
zmenšená 24*3*7=504,000 [F] 
zvětšená 2*4*3*7=168,000 [G] 
Z2+Z4 (4*2+8)*3*7=336,000 [H] 
Celkem: A+B+C+D+E+F+G+H=3 612,000 [I]</t>
  </si>
  <si>
    <t>položka zahrnuje sazbu za pronájem dopravních značek a zařízení. Počet měrných jednotek se určí jako součin počtu sloupků a počtu dní použití</t>
  </si>
  <si>
    <t>916152</t>
  </si>
  <si>
    <t>SEMAFOROVÁ PŘENOSNÁ SOUPRAVA - MONTÁŽ S PŘESUNEM</t>
  </si>
  <si>
    <t>C.5.3 ZOV - SITUACE OBJÍZDNÝCH TRAS SO 103 
provádění PRACOVNÍ FÁZE 2 - umístění a pronájem 3 týdny 
1=1,000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</si>
  <si>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</si>
  <si>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</si>
  <si>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</si>
  <si>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Položka zahrnuje odstranění, demontáž a odklizení zařízení s odvozem na předepsané místo</t>
  </si>
  <si>
    <t>916159</t>
  </si>
  <si>
    <t>SEMAFOROVÁ PŘENOSNÁ SOUPRAVA - NÁJEMNÉ</t>
  </si>
  <si>
    <t>C.5.3 ZOV - SITUACE OBJÍZDNÝCH TRAS SO 103 
provádění PRACOVNÍ FÁZE 2 - umístění a pronájem 3 týdny 
1*3*7=21,000 [A]</t>
  </si>
  <si>
    <t>položka zahrnuje sazbu za pronájem zařízení. Počet měrných jednotek se určí jako součin počtu zařízení a počtu dní použití.</t>
  </si>
  <si>
    <t>916319</t>
  </si>
  <si>
    <t>DOPRAVNÍ ZÁBRANY Z2 - NÁJEMNÉ</t>
  </si>
  <si>
    <t>C.5.3 ZOV - SITUACE OBJÍZDNÝCH TRAS SO 103 
provádění PRACOVNÍ FÁZE 1 - pronájem 6 týdnů 4*6*7=168,000 [A] 
provádění PRACOVNÍ FÁZE 2 - pronájem 3 týdny 4*3*7=84,000 [B] 
Celkem: A+B=252,000 [C]</t>
  </si>
  <si>
    <t>916322</t>
  </si>
  <si>
    <t>DOPRAVNÍ ZÁBRANY Z2 S FÓLIÍ TŘ 2 - MONTÁŽ S PŘESUNEM</t>
  </si>
  <si>
    <t>C.5.3 ZOV - SITUACE OBJÍZDNÝCH TRAS SO 103 
SDZ s podstavcem pro označení staveniště  
provádění PRACOVNÍ FÁZE 1 - umístění a pronájem 6 týdnů 4=4,000 [A] 
provádění PRACOVNÍ FÁZE 2 - umístění a pronájem 3 týdny 4=4,000 [B] 
Celkem: A+B=8,000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</si>
  <si>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</si>
  <si>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</si>
  <si>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</si>
  <si>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C.5.3 ZOV - SITUACE OBJÍZDNÝCH TRAS SO 103 
provádění PRACOVNÍ FÁZE 1  4=4,000 [A] 
provádění PRACOVNÍ FÁZE 2  4=4,000 [B] 
Celkem: A+B=8,000 [C]</t>
  </si>
  <si>
    <t>916342</t>
  </si>
  <si>
    <t>SMĚROV DESKY Z4 JEDNOSTR S FÓLIÍ TŘ 2 - MONTÁŽ S PŘESUNEM</t>
  </si>
  <si>
    <t>odečteno z výkresu C.5.5 Situace objízdných tras SO 104.2 
SDZ s podstavcem 
umístění a pronájem 6 týdnů 
Z4 8=8,000 [A]</t>
  </si>
  <si>
    <t>916343</t>
  </si>
  <si>
    <t>SMĚROVACÍ DESKY Z4 JEDNOSTR S FÓLIÍ TŘ 2 - DEMONTÁŽ</t>
  </si>
  <si>
    <t>C.5.3 ZOV - SITUACE OBJÍZDNÝCH TRAS SO 103 
provádění PRACOVNÍ FÁZE 1  12=12,000 [A] 
provádění PRACOVNÍ FÁZE 2  12=12,000 [B] 
Celkem: A+B=24,000 [C]</t>
  </si>
  <si>
    <t>916349</t>
  </si>
  <si>
    <t>SMĚROVACÍ DESKY Z4 JEDNOSTR S FÓLIÍ TŘ 2 - NÁJEMNÉ</t>
  </si>
  <si>
    <t>C.5.3 ZOV - SITUACE OBJÍZDNÝCH TRAS SO 103 
provádění PRACOVNÍ FÁZE 1 - pronájem 6 týdnů 12*6*7=504,000 [A] 
provádění PRACOVNÍ FÁZE 2 - pronájem 3 týdny 12*3*7=252,000 [B] 
Celkem: A+B=756,000 [C]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</si>
  <si>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</si>
  <si>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</si>
  <si>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</si>
  <si>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</si>
  <si>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</si>
  <si>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</si>
  <si>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004</t>
  </si>
  <si>
    <t>SO 104.1 - úsek škola</t>
  </si>
  <si>
    <t>SO 000.4</t>
  </si>
  <si>
    <t>2=2,000 [A]</t>
  </si>
  <si>
    <t>délka 1,6 hm 
2*1,6=3,200 [A]</t>
  </si>
  <si>
    <t>Zajišzění BOZP na staveništi</t>
  </si>
  <si>
    <t>Zajišzění BOZP na staveništi 1=1,000 [A] 
Zajištění dokumentace dopravního značení a zajištění stanovení dopravního značení pro SO 104.1   1=1,000 [B] 
Celkem: A+B=2,000 [C]</t>
  </si>
  <si>
    <t>Zajištění fotodokumentace stavu před zahájením stavby a po dokončení stavby. 2=2,000 [A]</t>
  </si>
  <si>
    <t>Odebrání 1x vzorku dle určení TDI  
1=1,000 [A]</t>
  </si>
  <si>
    <t>SO 104.1</t>
  </si>
  <si>
    <t>z položek: 
13273 79,160=79,160 [A] 
12924 104*0,2=20,800 [B] 
13373 141,9+60=201,900 [C] 
13173 2,925=2,925 [D] 
Celkem: A+B+C+D=304,785 [E]</t>
  </si>
  <si>
    <t>VÝKOP PRO SANAČNÍ VRSTVU.</t>
  </si>
  <si>
    <t>ČERPÁNO POUZE SE SOUHLASEM TDI! 
z položek: 
13373 259,050=259,050 [A]</t>
  </si>
  <si>
    <t>čerpáno pouze se souhlasem TDI</t>
  </si>
  <si>
    <t>čerpáno pouze se souhlasem TDI 
z položek: 
11352 0,45*0,3*20=2,700 [A]</t>
  </si>
  <si>
    <t>z položek: 
11372 99,752=99,752 [A] 
odečtení materiálu na nezpevněnou krajnici: 104*0,15=15,600 [B] 
odečtění materiálu na dosypání zemní krajnice: 0,4*0,1*(9+66+58+75)=8,320 [C] 
Celkem: A-B-C=75,832 [D]</t>
  </si>
  <si>
    <t>Odečteno z výkresu D.1.1.4.2 Situace, D.1.1.4.4 Vzorové řezy a D.1.1.4.3 Pracovní řezy 
štěrková vrstva tl. 130 mm  
0,000 - 0,060 km   0,13*5,9*60=46,020 [A] 
0,060 - 0,158 km   0,13*6,3*98=80,262 [B] 
tech. napojení na akci "Zádrž. syst."   0,13*7*6,3=5,733 [C] 
Celkem: A+B+C=132,015 [D]</t>
  </si>
  <si>
    <t>11352</t>
  </si>
  <si>
    <t>ODSTRANĚNÍ CHODNÍKOVÝCH A SILNIČNÍCH OBRUBNÍKŮ BETONOVÝCH</t>
  </si>
  <si>
    <t>Odečteno z výkresu D.1.1.4.2 Situace, D.1.1.4.4 Vzorové řezy a D.1.1.4.3 Pracovní řezy 
silniční obruba 150x250 mm 
přímá stávajícího chodníku v případě porušení - čerpáno pouze se souhlasem TDI 20=20,000 [A]</t>
  </si>
  <si>
    <t>Odečteno z výkresu D.1.1.4.2 Situace, D.1.1.4.4 Vzorové řezy a D.1.1.4.3 Pracovní řezy 
celoplošné tl. 100 mm (viz vrt V13) 
0,000 - 0,060 km   0,1*5,5*60=33,000 [A] 
0,060 - 0,158 km   0,1*5,9*98=57,820 [B] 
tech. napojení na akci "Zádrž. syst."   0,1*7*6,3=4,410 [C] 
v místě schodovitého napojení na stáv. stav 
tl. 40 mm 0,04*(0,6*5,5+2*8,6+2*10,5+1,65*9,5+3*8,5+0,6*6,1)=3,453 [D] 
tl. 60 mm 0,06*(0,3*5,5+0,3*11,5+0,3*13+0,3*11+0,3*12,3+0,3*6,1)=1,069 [E] 
Celkem: A+B+C+D+E=99,752 [F]</t>
  </si>
  <si>
    <t>Odečteno z výkresu D.1.1.4.2 Situace 
proříznutí spáry v místech napojení 5,5+7,2+9+8,4+6,4+6,1=42,600 [A] 
podélná spára 158+7=165,000 [B] 
Celkem: A+B=207,600 [C]</t>
  </si>
  <si>
    <t>Vč. uložení na deponii v rámci stavby.</t>
  </si>
  <si>
    <t>Odečteno z výkresu D.1.1.4.2 Situace, D.1.1.4.4 Vzorové řezy a D.1.1.4.3 Pracovní řezy 
V místě navržených příkopů 2,6*0,15*(60+69+50)=69,810 [A] 
ostatní  0,15*10=1,500 [B] 
Celkem: A+B=71,310 [C]</t>
  </si>
  <si>
    <t>Odečteno z výkresu D.1.1.4.2 Situace, D.1.1.4.4 Vzorové řezy a D.1.1.4.3 Pracovní řezy 
pod stávající plání v zemině tř. I    tl. 190 mm 
0,000 - 0,060 km   0,19*6,7*60=76,380 [D] 
0,060 - 0,158 km   0,19*7,1*98=132,202 [E] 
tech. napojení na akci "Zádrž. syst."   0,19*7*6,3=8,379 [F] 
silniční příkop 
pravý 1,1*(60+69)=141,900 [G] 
levý 1,2*50=60,000 [H] 
výkop pro sanaci aktivní zóny - čerpáno pouze se souhlasem TDI  tl. 300 mm 
0,3*5,5*157=259,050 [I] 
Celkem: D+E+F+G+H+I=677,911 [J]</t>
  </si>
  <si>
    <t>Odečteno z výkresu D.1.1.4.2 Situace, D.1.1.4.4 Vzorové řezy a D.1.1.4.3 Pracovní řezy 
v místě nezpevněné krajnice 0,5*(9+66+58+75)=104,000 [A] 
Celkem: A=104,000 [B]</t>
  </si>
  <si>
    <t>Odečteno z výkresu D.1.1.4.2 Situace 
čištění stávající uliční vpusti UV2 1=1,000 [A]</t>
  </si>
  <si>
    <t>Odečteno z výkresu D.1.1.4.2 Situace, D.1.1.4.4 Vzorové řezy a D.1.1.4.3 Pracovní řezy 
výkop pro UV1 1,5*1,5*1,3=2,925 [A]</t>
  </si>
  <si>
    <t>Odečteno z výkresu D.1.1.4.2 Situace, D.1.1.4.4 Vzorové řezy a D.1.1.4.3 Pracovní řezy 
rýha pro vsakovací žebro příkopu 
0,8*0,5*(60+69+50)=71,600 [A] 
pro potrubí DN 150 z UV1 do UV2 (nutné pažení) 
0,8*1,5*6,3=7,560 [B] 
Celkem: A+B=79,160 [C]</t>
  </si>
  <si>
    <t>Množství dle položky: 
014111.1   304,785=304,785 [A] 
014111.2 - ČERPÁNO POUZE SE SOUHLASEM TDI   259,050=259,050 [B] 
Celkem: A+B=563,835 [C]</t>
  </si>
  <si>
    <t>Odečteno z výkresu D.1.1.4.2 Situace, D.1.1.4.4 Vzorové řezy a D.1.1.4.3 Pracovní řezy 
Dosypáno pod krajnicemi z frézingu 0/22, je možné použít vytěžený PM za podmínek viz TZ 
0,4*0,1*(9+66+58+75)=8,320 [A]</t>
  </si>
  <si>
    <t>17481</t>
  </si>
  <si>
    <t>ZÁSYP JAM A RÝH Z NAKUPOVANÝCH MATERIÁLŮ</t>
  </si>
  <si>
    <t>Odečteno z výkresu D.1.1.4.2 Situace 
potrubí DN 150 z UV1 do UV2, materiál vhodný do násypu dle čsn 736133 se zhutněním po 15-20 cm 
0,8*1,1*6,3=5,544 [A] 
zásyp kolem UV1 materiál vhodný do násypu dle čsn 736133 se zhutněním po 15-20 cm 
1,5*1,5*1,3-0,2*1,3=2,665 [B] 
Celkem: A+B=8,209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</si>
  <si>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</si>
  <si>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</si>
  <si>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</si>
  <si>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Odečteno z výkresu D.1.1.4.2 Situace 
potrubí DN 150 z UV1 do UV2 - štěrkopískový podsyp a obsyp 
0,8*0,4*6,3=2,016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</si>
  <si>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</si>
  <si>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Odečteno z výkresu D.1.1.4.2 Situace s mírou zhutnění dle TZ a D.1.1.4.4 Vzorové řezy 
0,000 - 0,13850 km   7,3*138,5=1 011,050 [A] 
0,13850 - 0,14600 km  6,4*7,5=48,000 [B] 
0,14600 - 0,15750 km   6,4*11,5=73,600 [C] 
rozšíření v místě křižovatek  29=29,000 [D] 
tech. napojení na akci "Zádrž. syst."   7*6,3=44,100 [E] 
Celkem: A+B+C+D+E=1 205,750 [F]</t>
  </si>
  <si>
    <t>Odečteno z výkresu D.1.1.4.2 Situace, D.1.1.4.4 Vzorové řezy a D.1.1.4.3 Pracovní řezy 
v tl. 150 mm 
v místě vegetační dlažby 1,5*(60+69+50)=268,500 [A] 
v místě bez bez vegetační dlažby 6*2,4*1,5+23=44,600 [B] 
rozprostření zbylé ornice v místě stavby   162,13=162,130 [C] 
Celkem: A+B+C=475,230 [D]</t>
  </si>
  <si>
    <t>Odečteno z výkresu D.1.1.4.2 Situace, D.1.1.4.4 Vzorové řezy a D.1.1.4.3 Pracovní řezy 
odečteno z pol. č. 18232  475,23=475,230 [A]</t>
  </si>
  <si>
    <t>Odečteno z výkresu D.1.1.4.2 Situace 
předpoklad 40 l/1 m2 založení travního semene 
475,23*40/1000=19,009 [A]</t>
  </si>
  <si>
    <t>Odečteno z výkresu D.1.1.4.2 Situace, D.1.1.4.4 Vzorové řezy a D.1.1.4.3 Pracovní řezy 
pro štěrkové žebro v místě vegetačního příkopu 
2,5*(60+69+50)=447,500 [A]</t>
  </si>
  <si>
    <t>Sanační vrstva aktivní zóny zemní pláně - ČERPÁNO POUZE SE SOUHLASEM TDI</t>
  </si>
  <si>
    <t>Odečteno z výkresu D.1.1.4.2 Situace, D.1.1.4.4 Vzorové řezy a D.1.1.4.3 Pracovní řezy 
Štěrkodrť kvalitativní třídy A fr. 0/125 tl. 300 mm 
0,3*5,5*157=259,050 [A]</t>
  </si>
  <si>
    <t>465923</t>
  </si>
  <si>
    <t>PŘEDLÁŽDĚNÍ DLAŽBY Z BETON DLAŽDIC</t>
  </si>
  <si>
    <t>V případě porušení a výměny obruby stávajícího chodníku bude přeskládána dlažba v šířce 1,0 m za obrubou.  
20*1=20,000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</si>
  <si>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</si>
  <si>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Odečteno z výkresu D.1.1.4.2 Situace, D.1.1.4.4 Vzorové řezy a D.1.1.4.3 Pracovní řezy 
tl. 170 mm, pokládka pomocí finišeru 
0,000 - 0,13850 km   5,9*138,5=817,150 [A] 
0,13850 - 0,14600 km  6,1*7,5=45,750 [B] 
0,14600 - 0,15750 km   6,1*11,5=70,150 [C] 
rozšíření v místě křižovatek  29=29,000 [E] 
tech. napojení na akci "Zádrž. syst."   7*6,3=44,100 [F] 
Celkem: A+B+C+E+F=1 006,150 [G]</t>
  </si>
  <si>
    <t>Odečteno z výkresu D.1.1.4.2 Situace, D.1.1.4.4 Vzorové řezy a D.1.1.4.3 Pracovní řezy 
Štěrkodrť kvalitativní třídy A fr. 0/32 tl. 150 mm 
0,000 - 0,13850 km   0,15*7,3*138,5=151,658 [A] 
0,13850 - 0,14600 km  0,15*6,4*7,5=7,200 [B] 
0,14600 - 0,15750 km   0,15*6,4*11,5=11,040 [C] 
rozšíření v místě křižovatek  0,15*29=4,350 [D] 
tech. napojení na akci "Zádrž. syst."   0,15*7*6,3=6,615 [E] 
Celkem: A+B+C+D+E=180,863 [F]</t>
  </si>
  <si>
    <t>Odečteno z výkresu D.1.1.4.2 Situace, D.1.1.4.4 Vzorové řezy a D.1.1.4.3 Pracovní řezy 
Zřízení krajnice - frézing 0/22, tl. 150 mm, materiál použit z vyfrézovaného materiálu p. č. 11372 
0,5*(9+66+58+75)=104,000 [A]</t>
  </si>
  <si>
    <t>Odečteno z výkresu D.1.1.4.2 Situace, D.1.1.4.4 Vzorové řezy a D.1.1.4.3 Pracovní řezy 
0,000 - 0,13850 km   5,6*138,5=775,600 [A] 
0,13850 - 0,14600 km  5,8*7,5=43,500 [B] 
0,14600 - 0,15750 km   6,1*11,5=70,150 [C] 
rozšíření v místě křižovatek  23=23,000 [D] 
tech. napojení na akci "Zádrž. syst."   7*6,3=44,100 [E] 
v místě schodovitého napojení na stáv. stav  0,6*5,5+2*8,6+2*10,5+1,65*9,5+3*8,5+0,6*6,1=86,335 [F] 
Celkem: A+B+C+D+E+F=1 042,685 [G]</t>
  </si>
  <si>
    <t>Odečteno z výkresu D.1.1.4.2 Situace, D.1.1.4.4 Vzorové řezy a D.1.1.4.3 Pracovní řezy 
0,000 - 0,13850 km   5,7*138,5=789,450 [A] 
0,13850 - 0,14600 km  5,9*7,5=44,250 [B] 
0,14600 - 0,15750 km   6,1*11,5=70,150 [C] 
rozšíření v místě křižovatek  26=26,000 [D] 
tech. napojení na akci "Zádrž. syst."   7*6,3=44,100 [E] 
v místě schodovitého napojení na stáv. stav 0,3*5,5+0,3*11,5+0,3*13+0,3*11+0,3*12,3+0,3*6,1=17,820 [F] 
Celkem: A+B+C+D+E+F=991,770 [G]</t>
  </si>
  <si>
    <t>58401</t>
  </si>
  <si>
    <t>VOZOVKOVÉ KRYTY Z VEGETAČNÍCH DÍLCŮ DO LOŽE Z KAM TL DO 100MM</t>
  </si>
  <si>
    <t>Odečteno z výkresu D.1.1.4.2 Situace, D.1.1.4.4 Vzorové řezy a D.1.1.4.3 Pracovní řezy 
Vegetační dlažba 600x400x80 mm do pískového lože tl. 70 mm a výplň mezer kamenivem fr. 4/8. Podíl mezer dlažby je 35% z celkové plochy a výplň je zahrnuta v této položce.  
2*0,6*(60+69+50)=214,800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</si>
  <si>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</si>
  <si>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Odečteno z výkresu D.1.1.4.2 Situace, D.1.1.4.4 Vzorové řezy a D.1.1.4.3 Pracovní řezy 
malta M20, čtyř-linka v místě s obrubou 10*9=90,000 [A] 
(1 bm čtyřlinky = 9 bm spár)</t>
  </si>
  <si>
    <t>Odečteno z výkresu D.1.1.4.2 Situace 
POTRUBÍ PVC-U DN 150, PEVNOST SN16  vč. navrtávky do stávající UV2 
napojení UV1 do stávající UV2  6,3=6,300 [A]</t>
  </si>
  <si>
    <t>Odečteno z výkresu D.1.1.4.2 Situace 
Kompletní dodávka UV1 vč. litinové mříže 500x500 mm a veškerého příslušenství  1=1,000 [A]</t>
  </si>
  <si>
    <t>Odečteno z výkresu D.1.1.4.2 Situace 
výšková rektifikace UV2  1=1,000 [A]</t>
  </si>
  <si>
    <t>91228</t>
  </si>
  <si>
    <t>SMĚROVÉ SLOUPKY Z PLAST HMOT VČETNĚ ODRAZNÉHO PÁSKU</t>
  </si>
  <si>
    <t>odečteno z výkresu D.1.1.4.6 VÝKRES DOPRAVNÍHO ZNAČENÍ 
sloupky Z11g v místě napojení účelových komunikací 
2=2,000 [A]</t>
  </si>
  <si>
    <t>položka zahrnuje:  
- dodání a osazení sloupku včetně nutných zemních prací  
- vnitrostaveništní a mimostaveništní doprava  
- odrazky plastové nebo z retroreflexní fólie</t>
  </si>
  <si>
    <t>odečteno z výkresu D.1.1.4.6 VÝKRES DOPRAVNÍHO ZNAČENÍ 
A2a+A12b+IP5+P2+P2+P2+P4  7=7,000 [A]</t>
  </si>
  <si>
    <t>odečteno z výkresu D.1.1.4.6 VÝKRES DOPRAVNÍHO ZNAČENÍ 
A2a+A12b     2=2,000 [A]</t>
  </si>
  <si>
    <t>odečteno z výkresu D.1.1.4.6 VÝKRES DOPRAVNÍHO ZNAČENÍ 
IS21a 2=2,000 [A]</t>
  </si>
  <si>
    <t>odečteno z výkresu D.1.1.4.6 VÝKRES DOPRAVNÍHO ZNAČENÍ 
A2a+A12b,IP5+IS21a+IS21a+P2+P2+P4   7=7,000 [A]</t>
  </si>
  <si>
    <t>odečteno z výkresu D.1.1.4.6 VÝKRES DOPRAVNÍHO ZNAČENÍ 
A2a+IS21a+A12b 3=3,000 [A]</t>
  </si>
  <si>
    <t>odečteno z výkresu D.1.1.4.6 VÝKRES DOPRAVNÍHO ZNAČENÍ 
V4 0,25 m   0,25*(60+17+39+159+7+7)=72,250 [A] 
V2b 0,25 m   0,5*0,25*(11+14+10)=4,375 [B] 
Celkem: A+B=76,625 [C]</t>
  </si>
  <si>
    <t>Odečteno z výkresu D.1.1.4.2 Situace, D.1.1.4.4 Vzorové řezy a D.1.1.4.3 Pracovní řezy 
silniční obruba 150x250 mm 
přímá  10=10,000 [A] 
přechodová   1=1,000 [B] 
přímá stávajícího chodníku v případě porušení - čerpáno pouze se souhlasem TDI 20=20,000 [C] 
Celkem: A+B+C=31,000 [D]</t>
  </si>
  <si>
    <t>Odečteno z výkresu D.1.1.4.2 Situace, D.1.1.4.4 Vzorové řezy a D.1.1.4.3 Pracovní řezy 
čtyř-linka v místě s obrubou 4*10=40,000 [A] 
výplň spár samostatnou položkou č. 58940</t>
  </si>
  <si>
    <t>Odečteno z výkresu D.1.1.4.2 Situace, D.1.1.4.4 Vzorové řezy a D.1.1.4.3 Pracovní řezy 
proříznutí spáry v místech napojení 5,5+7,2+9+8,4+6,4+6,1=42,600 [A] 
podélná spára 158+7=165,000 [B] 
Celkem: A+B=207,600 [C]</t>
  </si>
  <si>
    <t>SO 181.4</t>
  </si>
  <si>
    <t>O2</t>
  </si>
  <si>
    <t>Zajištění a projednání DIO dle aktuálních podmínek v době výstavby pro stavební objekty SO 104.1 a SO 104.2</t>
  </si>
  <si>
    <t>Zajištění dokumentace DIO na základě aktuálních podmínek pro stavební objekty SO 104.1 a SO 104.2 vč. inženýrské činnosti 
2=2,000 [A]</t>
  </si>
  <si>
    <t>odečteno z výkresu C.5.4 Situace objízdných tras SO 104.1 
Překrytí stávajícího značení 20=20,000 [A]</t>
  </si>
  <si>
    <t>odečteno z výkresu C.5.4 Situace objízdných tras SO 104.1 
SDZ s podstavcem pro označení staveniště normální velikost 
umístění a pronájem 6 týdnů 
B1+E13 2*2=4,000 [A] 
B1+E3a 2*2=4,000 [B] 
IP10a 2=2,000 [C] 
A10 2=2,000 [D] 
IS11b 6=6,000 [E] 
Celkem: A+B+C+D+E=18,000 [F]</t>
  </si>
  <si>
    <t>odečteno z výkresu C.5.4 Situace objízdných tras SO 104.1 
demontováno bude pouze značení, které není potřeba pro realizaci SO 104.2  
B1+E3 1*2=2,000 [B] 
B1+E13 2*2=4,000 [G] 
IP10 2=2,000 [D] 
IS11b 2=2,000 [E] 
Celkem: B+G+D+E=10,000 [H]</t>
  </si>
  <si>
    <t>odečteno z výkresu C.5.4 Situace objízdných tras SO 104.1 
SDZ s podstavcem pro označení staveniště normální velikost 
umístění a pronájem 6 týdnů 
B1+E13 6*7*2*2=168,000 [A] 
B1+E3a 6*7*2*2=168,000 [B] 
IP10a 6*7*2=84,000 [C] 
A10 6*7*2=84,000 [D] 
IS11b 6*7*6=252,000 [E] 
Celkem: A+B+C+D+E=756,000 [F]</t>
  </si>
  <si>
    <t>odečteno z výkresu C.5.4 Situace objízdných tras SO 104.1 
SDZ s podstavcem pro označení staveniště zvětšená velikost 
umístění a pronájem 6 týdnů 
IP22 6=6,000 [A]</t>
  </si>
  <si>
    <t>odečteno z výkresu C.5.4 Situace objízdných tras SO 104.1 
demontováno bude pouze značení, které není potřeba pro realizaci SO 104.2 
SDZ s podstavcem pro označení staveniště zvětšená velikost 
IP22 1=1,000 [A]</t>
  </si>
  <si>
    <t>odečteno z výkresu C.5.4 Situace objízdných tras SO 104.1 
SDZ s podstavcem pro označení staveniště zvětšená velikost 
pronájem 6 týdnů 
IP22 6*7*6=252,000 [A]</t>
  </si>
  <si>
    <t>odečteno z výkresu C.5.4 Situace objízdných tras SO 104.1 
SDZ  pro označení objízdné trasy 
umístění a pronájem 6 týdnů, po silnicích III. třídy, délka trasy 8 km 
IS11  15=15,000 [A]</t>
  </si>
  <si>
    <t>odečteno z výkresu C.5.4 Situace objízdných tras SO 104.1 
demontováno bude pouze značení, které není potřeba pro realizaci SO 104.2 
IS11  3=3,000 [A]</t>
  </si>
  <si>
    <t>odečteno z výkresu C.5.4 Situace objízdných tras SO 104.1 
pronájem 6 týdnů 
IS11  6*7*15=630,000 [A]</t>
  </si>
  <si>
    <t>odečteno z výkresu C.5.4 Situace objízdných tras SO 104.1 
pro označení objízdné trasy, umístění a pronájem 6 týdnů, po silnicích III. třídy, délka trasy 8 km 
pro velikost značení: 
základní 2+2+2+2+6=14,000 [A] 
zmenšená 15=15,000 [B] 
zvětšená 2*6=12,000 [C] 
Z2+Z4 4*2+8=16,000 [D] 
Celkem: A+B+C+D=57,000 [E]</t>
  </si>
  <si>
    <t>odečteno z výkresu C.5.4 Situace objízdných tras SO 104.1 
demontováno bude pouze značení, které není potřeba pro realizaci SO 104.2 
pro velikost značení: 
základní 4=4,000 [A] 
zmenšená 3=3,000 [B] 
zvětšená 2*1=2,000 [C] 
Z2+Z4 4*2+8=16,000 [D] 
Celkem: A+B+C+D=25,000 [E]</t>
  </si>
  <si>
    <t>odečteno z výkresu C.5.4 Situace objízdných tras SO 104.1 
pro označení objízdné trasy, umístění a pronájem 6 týdnů, po silnicích III. třídy, délka trasy 8 km 
pro velikost značení: 
základní 6*7*(2+2+2+2+6)=588,000 [A] 
zmenšená 6*7*15=630,000 [B] 
zvětšená 6*7*2*6=504,000 [C] 
Z2+Z4 (4*2+8)*6*7=672,000 [D] 
Celkem: A+B+C+D=2 394,000 [E]</t>
  </si>
  <si>
    <t>odečteno z výkresu C.5.4 Situace objízdných tras SO 104.1 
Osazení v místě objízdné trasy z důvodu omezených šířkových poměrů dle výkresu. 1=1,000 [A]</t>
  </si>
  <si>
    <t>Bude ponecháno na realizaci SO 104.2   0=0,000 [A]</t>
  </si>
  <si>
    <t>odečteno z výkresu C.5.4 Situace objízdných tras SO 104.1 
Pronájem 6 týdnů v místě objízdné trasy z důvodu omezených šířkových poměrů dle výkresu. 6*7*1=42,000 [A]</t>
  </si>
  <si>
    <t>odečteno z výkresu C.5.4 Situace objízdných tras SO 104.1 
SDZ s podstavcem 
 pronájem 6 týdnů 
Z2 6*7*4=168,000 [A]</t>
  </si>
  <si>
    <t>odečteno z výkresu C.5.4 Situace objízdných tras SO 104.1 
SDZ s podstavcem 
umístění a pronájem 6 týdnů 
Z2 4=4,000 [A]</t>
  </si>
  <si>
    <t>odečteno z výkresu C.5.4 Situace objízdných tras SO 104.1 
SDZ s podstavcem 
Z2 4=4,000 [A]</t>
  </si>
  <si>
    <t>odečteno z výkresu C.5.4 Situace objízdných tras SO 104.1 
SDZ s podstavcem 
umístění a pronájem 6 týdnů 
Z4 8=8,000 [A]</t>
  </si>
  <si>
    <t>odečteno z výkresu C.5.4 Situace objízdných tras SO 104.1 
SDZ s podstavcem 
Z4 8=8,000 [A]</t>
  </si>
  <si>
    <t>odečteno z výkresu C.5.4 Situace objízdných tras SO 104.1 
SDZ s podstavcem 
pronájem 6 týdnů 
Z4 6*7*8=336,000 [A]</t>
  </si>
  <si>
    <t>odečteno z výkresu C.5.4 Situace objízdných tras SO 104.1 
demontováno bude pouze značení, které není potřeba pro realizaci SO 104.2 
pro velikost značení: 
základní 4=4,000 [A] 
zmenšená 3=3,000 [B] 
zvětšená 2*1=2,000 [C] 
Z2+Z4 4*2+8=16,000 [D] 
Celkem: A+B+C+D=25,000 [E]</t>
  </si>
  <si>
    <t>005</t>
  </si>
  <si>
    <t>SO 104.2 - dolní úsek</t>
  </si>
  <si>
    <t>SO 000.5</t>
  </si>
  <si>
    <t>délka 4,12 hm 
2*4,12=8,240 [A]</t>
  </si>
  <si>
    <t>Zajišzění BOZP na staveništi 1=1,000 [A] 
Zajištění dokumentace dopravního značení a zajištění stanovení dopravního značení pro SO 104.2   1=1,000 [B] 
Celkem: A+B=2,000 [C]</t>
  </si>
  <si>
    <t>SO 104.2</t>
  </si>
  <si>
    <t>z položek: 
11332- kamenivo nestmelené 379,980=379,980 [A] 
12273 - odkopávky 12,615=12,615 [B] 
12373.1 - odkop pro spodní stavbu 290,370=290,370 [C] 
12924 - čištění krajnic 389*0,2=77,800 [D] 
13173 - hloubení jam 34,236=34,236 [E] 
13273 - hloubení rýh 14,610=14,610 [F] 
použito na zásyp č. p. 17411 12,408=12,408 [G] 
Celkem: A+B+C+D+E+F-G=797,203 [H]</t>
  </si>
  <si>
    <t>z položek: 
č. 11372 - frézování 
celkem vyfrézováno: 39,150+135,960+34,272+1,012=210,394 [A] 
využito v rámci stavby: 266,900*0,15=40,035 [B] 
Celkem: A-B=170,359 [C]</t>
  </si>
  <si>
    <t>ČERPÁNO POUZE SE SOUHLASEM TDI! 
č. p. 12373.2 
616,932=616,932 [A]</t>
  </si>
  <si>
    <t>z položek: 
11354 - obruba z krajníků vč. bet. lože 
0,45*0,3*50=6,750 [A]</t>
  </si>
  <si>
    <t>z položek: 
č. 11372 - PM 
st. 0,340 - 0,412 km - vrt V16, tl. 130 mm (PM) 
0,13*5,95*72=55,692 [A]</t>
  </si>
  <si>
    <t>Odečteno z výkresu D.1.1.5.2.1 Situace 1, D.1.1.5.2.2 Situace 2, D.1.1.5.4 Vzorové řezy a D.1.1.5.3 Pracovní řezy 
nákup nové ornice 
celková potřeba ornice: 50,85 m3 
skrývka v rámci stavby: 12,8 m3 
nákup nové: 50,85-12,8=38,050 [A]</t>
  </si>
  <si>
    <t>11120</t>
  </si>
  <si>
    <t>ODSTRANĚNÍ KŘOVIN</t>
  </si>
  <si>
    <t>Podél staničení vpravo 0,100-0,180 km 80*2=160,000 [A]</t>
  </si>
  <si>
    <t>odstranění křovin a stromů do průměru 100 mm doprava dřevin bez ohledu na vzdálenost  
spálení na hromadách nebo štěpkování</t>
  </si>
  <si>
    <t>Odečteno z výkresu D.1.1.5.2.1 Situace 1, D.1.1.5.2.2 Situace 2, D.1.1.5.4 Vzorové řezy a D.1.1.5.3 Pracovní řezy 
st. 0,000 - 0,100 km - vrt V14, tl. 180 mm, ŠD 0/63 
0,18*4,55*100=81,900 [A] 
st. 0,100 - 0,340 km - vrt V15, tl. 110 mm rozpadlý štět, tl. 120 mm ŠD 0/63 
0,23*5,35*240=295,320 [B] 
Technické napojení na akci zádržného systému tl. 300 mm ŠD 
0,3*4,6*2=2,760 [C] 
Celkem: A+B+C=379,980 [D]</t>
  </si>
  <si>
    <t>Odečteno z výkresu D.1.1.5.2.1 Situace 1, D.1.1.5.2.2 Situace 2, D.1.1.5.4 Vzorové řezy a D.1.1.5.3 Pracovní řezy 
50=50,000 [A]</t>
  </si>
  <si>
    <t>Odečteno z výkresu D.1.1.5.2.1 Situace 1, D.1.1.5.2.2 Situace 2, D.1.1.5.4 Vzorové řezy a D.1.1.5.3 Pracovní řezy 
st. 0,000 - 0,100 km - vrt V14, tl. 90 mm 
0,09*4,35*100=39,150 [A] 
st. 0,100 - 0,340 km - vrt V15, tl. 110 mm 
0,11*5,15*240=135,960 [B] 
st. 0,340 - 0,412 km - vrt V16, tl. 80 mm (ACO 11) 
0,08*5,95*72=34,272 [C] 
st. 0,340 - 0,412 km - vrt V16, tl. 130 mm (PM) 
0,13*5,95*72=55,692 [D] 
Technické napojení na akci zádržného systému 
0,11*4,6*2=1,012 [E] 
Celkem: A+B+C+D+E=266,086 [F]</t>
  </si>
  <si>
    <t>Odečteno z výkresu D.1.1.5.2.1 Situace 1, D.1.1.5.2.2 Situace 2 
proříznutí spáry v místech napojení 6,8+4,5=11,300 [A] 
podélná spára 412=412,000 [B] 
Celkem: A+B=423,300 [C]</t>
  </si>
  <si>
    <t>Odečteno z výkresu D.1.1.5.2.1 Situace 1, D.1.1.5.2.2 Situace 2, D.1.1.5.4 Vzorové řezy a D.1.1.5.3 Pracovní řezy 
v místě propustku 0,15*(26+33)=8,850 [A] 
podél obrub 0,15*0,35*(26+49)=3,938 [B] 
Celkem: A+B=12,788 [C]</t>
  </si>
  <si>
    <t>Odečteno z výkresu D.1.1.5.2.1 Situace 1, D.1.1.5.2.2 Situace 2, D.1.1.5.4 Vzorové řezy a D.1.1.5.3 Pracovní řezy 
výkop pro příkop z bet. tvárnic 
0,88*10,5=9,240 [A] 
výkop pro zpevnění svahu lomovým kamenem st. 0,095 km 
0,45*7,5=3,375 [B] 
Celkem: A+B=12,615 [C]</t>
  </si>
  <si>
    <t>Odečteno z výkresu D.1.1.5.2.1 Situace 1, D.1.1.5.2.2 Situace 2, D.1.1.5.4 Vzorové řezy a D.1.1.5.3 Pracovní řezy 
st. 0,000 - 0,100 km - vrt V14, tl. 150 mm 
0,15*4,85*100=72,750 [A] 
st. 0,100 - 0,340 km - vrt V15, tl. 80 mm 
0,08*5,65*240=108,480 [B] 
odkop pro konstrukci v krajích vozovky tl. 420 mm  
0,42*0,5*(314)=65,940 [C] 
0,340 - 0,412 km 2*72*1*0,3=43,200 [D] 
Celkem: A+B+C+D=290,370 [E]</t>
  </si>
  <si>
    <t>Odečteno z výkresu D.1.1.5.2.1 Situace 1, D.1.1.5.2.2 Situace 2, D.1.1.5.4 Vzorové řezy a D.1.1.5.3 Pracovní řezy 
ČERPÁNO POUZE SE SOUHLASEM TDI! 
tl. 300 mm 
Výkop pro sanační vrstvu aktivní zóny zemní pláně 
0,000 00 - 0,132 80 km 0,3*5,2*132,8=207,168 [A] 
0,132 80 - 0,137 80 km 0,3*5,4*5=8,100 [B] 
0,137 80 - 0,333 00 km 0,3*5,9*195,2=345,504 [C] 
0,333 00 - 0,340 00 km 0,3*6,5*28,8=56,160 [D] 
Celkem: A+B+C+D=616,932 [E]</t>
  </si>
  <si>
    <t>Odečteno z výkresu D.1.1.5.2.1 Situace 1, D.1.1.5.2.2 Situace 2, D.1.1.5.4 Vzorové řezy a D.1.1.5.3 Pracovní řezy 
levá strana   0,5*(2+412)=207,000 [A] 
pravá strana 0,5*(2+362)=182,000 [B] 
Celkem: A+B=389,000 [C]</t>
  </si>
  <si>
    <t>Odečteno z výkresu D.1.1.5.2.2 Situace 2 
čištění stávající uliční vpusti UV1 a UV2 2=2,000 [B]</t>
  </si>
  <si>
    <t>Odečteno z výkresu D.1.1.5.2.1 Situace 1, D.1.1.5.2.2 Situace 2, D.1.1.5.4 Vzorové řezy a D.1.1.5.3 Pracovní řezy 
propustek 0,328 15 km 
nad troubou 1,35*0,1*8=1,080 [A] 
čelo D.2.4. 4,4*3,6=15,840 [B] 
odláždění D.2.4 (1,5+2,5)*2,5*0,35=3,500 [C] 
čelo D.3.2 1,6*1,8*2,2+2,2*0,5*6,8=13,816 [D]   UVAŽOVAT RUČNÍ VÝKOP V OCHR. PÁSMU PLYNU 
Celkem: A+B+C+D=34,236 [E]</t>
  </si>
  <si>
    <t>Odečteno z výkresu D.1.1.5.2.1 Situace 1, D.1.1.5.2.2 Situace 2, D.1.1.5.4 Vzorové řezy a D.1.1.5.3 Pracovní řezy 
pro zajišťovací práh st. 0,095 km 
0,3*0,6*6,5=1,170 [A] 
propustek 0,328 15 km 
trouba 1*0,88*8=7,040 [B] 
výkop pro chráničku budoucí trasy vodovodu - ČERPÁNÍ POUZE SE SOUHLASEM TDI.  
2 ks dle určení na KD    2*8*0,5*0,8=6,400 [C] 
Celkem: A+B+C=14,610 [D]</t>
  </si>
  <si>
    <t>Množství dle položky: 
014111.1   797,203=797,203 [A] 
014111.3 - ČERPÁNO POUZE SE SOUHLASEM TDI   616,932=616,932 [B] 
Celkem: A+B=1 414,135 [C]</t>
  </si>
  <si>
    <t>Odečteno z výkresu D.1.1.5.2.1 Situace 1, D.1.1.5.2.2 Situace 2, D.1.1.5.4 Vzorové řezy a D.1.1.5.3 Pracovní řezy 
Dosypáno pod krajnicemi z frézingu 0/22, materiál použit z odstraněných podkladů z kameniva nestmeleného p. č. 11332 
0,34*(2*412-12,4)=275,944 [A]</t>
  </si>
  <si>
    <t>Odečteno z výkresu D.1.1.5.2.1 Situace 1, D.1.1.5.2.2 Situace 2, D.1.1.5.4 Vzorové řezy a D.1.1.5.3 Pracovní řezy 
Pro zásyp kolem čel, bude využita zemina z položky č. 13173 
propustek 0,328 15 km 
čelo D.2.4. 0,57*3,6+0,94*3,6=5,436 [A] 
čelo D.3.2 0,63*3,6+1,47*3,2=6,972 [B] 
Celkem: A+B=12,408 [C]</t>
  </si>
  <si>
    <t>17581</t>
  </si>
  <si>
    <t>OBSYP POTRUBÍ A OBJEKTŮ Z NAKUPOVANÝCH MATERIÁLŮ</t>
  </si>
  <si>
    <t>ČERPÁNÍ POUZE SE SOUHLASEM TDI. 
Obsyp a podsyp chráničky štěrkopískem a zásyp chráničky ŠD 0/32 se zhutněním. 
2 ks   2*8*0,5*0,8=6,400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</si>
  <si>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</si>
  <si>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Odečteno z výkresu D.1.1.5.2.1 Situace 1, D.1.1.5.2.2 Situace 2, D.1.1.5.4 Vzorové řezy a D.1.1.5.3 Pracovní řezy 
st. 0,000 - 0,100 km 4,85*100=485,000 [A] 
st. 0,100 - 0,340 km 5,65*240=1 356,000 [B] 
odkop pro konstrukci v krajích vozovky tl. 420 mm 0,5*(314)=157,000 [C] 
okraje štětové vrstvy 0,340 - 0,412 km 2*72*1=144,000 [D] 
Celkem: A+B+C+D=2 142,000 [E]</t>
  </si>
  <si>
    <t>Odečteno z výkresu D.1.1.5.2.1 Situace 1, D.1.1.5.2.2 Situace 2, D.1.1.5.4 Vzorové řezy a D.1.1.5.3 Pracovní řezy 
tl. 150 mm 
z deponie po sejmutí před stavbou: 12,8 m3 
nákup nové: 50,85-12,8=38,05 m3 
levá strana 27+14+31+10+7=89,000 [A] 
pravá strana 81+53+10+41+13=198,000 [B] 
kolem cela propustku 41+11=52,000 [C] 
Celkem: A+B+C=339,000 [D]</t>
  </si>
  <si>
    <t>Odečteno z výkresu D.1.1.5.2.1 Situace 1, D.1.1.5.2.2 Situace 2, D.1.1.5.4 Vzorové řezy a D.1.1.5.3 Pracovní řezy 
levá strana 27+14+31+10+7=89,000 [A] 
pravá strana 81+53+10+41+13=198,000 [B] 
kolem cela propustku 41+11=52,000 [C] 
Celkem: A+B+C=339,000 [D]</t>
  </si>
  <si>
    <t>Odečteno z výkresu D.1.1.5.2.1 Situace 1 a D.1.1.5.2.2 Situace 2 
předpoklad 40 l/1 m2  
339*40/1000=13,560 [A]</t>
  </si>
  <si>
    <t>Odečteno z výkresu D.1.1.5.2.1 Situace 1, D.1.1.5.2.2 Situace 2, D.1.1.5.4 Vzorové řezy a D.1.1.5.3 Pracovní řezy 
st. 0,095 km 12=12,000 [A] 
st. 0,247-0,307 km 66=66,000 [B] 
st. 0,320 km 11=11,000 [C] 
Celkem: A+B+C=89,000 [D]</t>
  </si>
  <si>
    <t>Odečteno z výkresu D.1.1.5.2.1 Situace 1, D.1.1.5.2.2 Situace 2, D.1.1.5.4 Vzorové řezy a D.1.1.5.3 Pracovní řezy 
trativody š. 1,75 m 
1,75*(12+66+11)=155,750 [A] 
žebro 0,095 km 
6,5*(2+1)=19,500 [B] 
Celkem: A+B=175,250 [C]</t>
  </si>
  <si>
    <t>Odečteno z výkresu D.1.1.5.5 DETAIL KONSTRUKCÍ 
základ propustku pod lomový kámen 0,8*0,55*3,6=1,584 [A]</t>
  </si>
  <si>
    <t>Odečteno z výkresu D.1.1.5.2.1 Situace 1, D.1.1.5.2.2 Situace 2, D.1.1.5.4 Vzorové řezy a D.1.1.5.3 Pracovní řezy 
BETON C30/37, XF3, XC4 
zajišťovací práh při zpevnění svahu st. 0,095 km 0,3*0,6*6,5=1,170 [A] 
zajišťovací práh výtok propustku 2,4*0,55*0,3=0,396 [B] 
Celkem: A+B=1,566 [C]</t>
  </si>
  <si>
    <t>Odečteno z výkresu D.1.1.5.5 DETAIL KONSTRUKCÍ 
Obetonování trouby propustku a zřízení podkladní a horní roznášecí desky. Vložená kari síť v podkladní vrstvě - samostatná položka.  
BETON C25/30, XF3, XC4 9*(0,15*1+0,63*1+0,1*1,35-0,28)=5,715 [A]</t>
  </si>
  <si>
    <t>Odečteno z výkresu D.1.1.5.5 DETAIL KONSTRUKCÍ 
v místě trouby propustku 
4,44 kg/m2 
9*1*4,44/1000=0,040 [A]</t>
  </si>
  <si>
    <t>Odečteno z výkresu D.1.1.5.2.1 Situace 1, D.1.1.5.2.2 Situace 2, D.1.1.5.4 Vzorové řezy a D.1.1.5.3 Pracovní řezy 
Sanační vrstva aktivní zóny zemní pláně - ČERPÁNO POUZE SE SOUHLASEM TDI! 
Štěrkodrť kvalitativní třídy A fr. 0/125 tl. 300 mm 
0,000 00 - 0,132 80 km 0,3*5,2*132,8=207,168 [A] 
0,132 80 - 0,137 80 km 0,3*5,4*5=8,100 [B] 
0,137 80 - 0,333 00 km 0,3*5,9*195,2=345,504 [C] 
0,333 00 - 0,340 00 km 0,3*6,5*28,8=56,160 [D] 
Celkem: A+B+C+D=616,932 [E]</t>
  </si>
  <si>
    <t>Odečteno z výkresu D.1.1.5.2.1 Situace 1, D.1.1.5.2.2 Situace 2, D.1.1.5.4 Vzorové řezy a D.1.1.5.3 Pracovní řezy 
DLAŽBA Z LOMOVÉHO KAMENE tl. 200 mm DO BET. LOŽE C30/37, XF3, XC4  tl. 150 mm, VYSPÁROVÁNO MALTOU M20 
zpevnění svahu st. 0,095 km 0,2*(0,5*6,5+1,1*6,5)=2,080 [A] 
výtok propustku 0,2*(2,4*(1,2+2,5))=1,776 [B] 
Celkem: A+B=3,856 [C]</t>
  </si>
  <si>
    <t>Odečteno z výkresu D.1.1.5.5 DETAIL KONSTRUKCÍ 
beton C12/15, X0 
čelo propustku 1*3,6=3,600 [A] 
vtoková jímka 2*1,8=3,600 [B] 
Celkem: A+B=7,200 [C]</t>
  </si>
  <si>
    <t>Odečteno z výkresu D.1.1.5.2.1 Situace 1, D.1.1.5.2.2 Situace 2, D.1.1.5.4 Vzorové řezy a D.1.1.5.3 Pracovní řezy 
tl. 170 mm, pokládka pomocí finišeru, ve st. 0,340 - 0,412 km - tech. 2 - vyrovnání štětové vrstvy pomocí MZK, tl. 180-190 mm 
0,000 00 - 0,132 80 km 4,4*132,8=584,320 [A] 
0,132 80 - 0,137 80 km 4,7*5=23,500 [B] 
0,137 80 - 0,333 00 km 4,9*195,2=956,480 [C] 
0,333 00 - 0,361 80 km 5,45*28,8=156,960 [D] 
0,361 80 - 0,412 00km 5,9*50,2=296,180 [E]  
tech. napojení na stáv. stav 4,4*2=8,800 [G] 
Celkem: A+B+C+D+E+G=2 026,240 [H]</t>
  </si>
  <si>
    <t>Odečteno z výkresu D.1.1.5.2.1 Situace 1, D.1.1.5.2.2 Situace 2, D.1.1.5.4 Vzorové řezy a D.1.1.5.3 Pracovní řezy 
TECHNOLOGIE 1 - Štěrkodrť kvalitativní třídy A fr. 0/32 tl. 150 mm 
0,000 00 - 0,132 80 km 0,15*5,2*132,8=103,584 [A] 
0,132 80 - 0,137 80 km 0,15*5,4*5=4,050 [B] 
0,137 80 - 0,333 00 km 0,15*5,9*195,2=172,752 [C] 
0,333 00 - 0,340 00 km 0,15*6,5*28,8=28,080 [D] 
TECHNOLOGIE 2 - Štěrkodrť kvalitativní třídy A fr. 0/125 tl. 300 mm 
0,340 - 0,412 km 2*72*1*0,3=43,200 [F] 
TECH. NAPOJENÍ NA STÁV. STAV - Štěrkodrť kvalitativní třídy A fr. 0/32 tl. 150 mm 0,15*5,4*2=1,620 [E] 
ZPEVNĚNÍ SVAHU st. 0,095 km 0,35*6,5=2,275 [G] 
Celkem: A+B+C+D+F+E+G=355,561 [H]</t>
  </si>
  <si>
    <t>Odečteno z výkresu D.1.1.5.2.1 Situace 1, D.1.1.5.2.2 Situace 2, D.1.1.5.4 Vzorové řezy a D.1.1.5.3 Pracovní řezy 
Zřízení krajnice - frézing 0/22, tl. 150 mm, materiál použit z vyfrézovaného materiálu p. č. 11372 
levá 1*6+0,5*(79+229+61)=190,500 [A] 
sjezdy 10+24+29+3,9+2,5+7=76,400 [B] 
Celkem: A+B=266,900 [C]</t>
  </si>
  <si>
    <t>Odečteno z výkresu D.1.1.5.2.1 Situace 1, D.1.1.5.2.2 Situace 2, D.1.1.5.4 Vzorové řezy a D.1.1.5.3 Pracovní řezy 
0,000 00 - 0,132 80 km 4,3*132,8=571,040 [A] 
0,132 80 - 0,137 80 km 4,6*5=23,000 [B] 
0,137 80 - 0,333 00 km 4,8*195,2=936,960 [C] 
0,333 00 - 0,361 80 km 5,35*28,8=154,080 [D] 
0,361 80 - 0,412 00km 5,8*50,2=291,160 [E] 
tech. napojení na stáv. stav 4,3*2=8,600 [G] 
Celkem: A+B+C+D+E+G=1 984,840 [H]</t>
  </si>
  <si>
    <t>Odečteno z výkresu D.1.1.5.2.1 Situace 1, D.1.1.5.2.2 Situace 2, D.1.1.5.4 Vzorové řezy a D.1.1.5.3 Pracovní řezy 
0,000 00 - 0,132 80 km 4,25*132,8=564,400 [A] 
0,132 80 - 0,137 80 km 4,5*5=22,500 [B] 
0,137 80 - 0,333 00 km 4,75*195,2=927,200 [C] 
0,333 00 - 0,361 80 km 5,25*28,8=151,200 [D] 
0,361 80 - 0,412 00km 5,75*50,2=288,650 [E] 
sjezd 7,5*0,5=3,750 [F] 
tech. napojení na stáv. stav 4,25*2=8,500 [G] 
Celkem: A+B+C+D+E+F+G=1 966,200 [H]</t>
  </si>
  <si>
    <t>58252</t>
  </si>
  <si>
    <t>DLÁŽDĚNÉ KRYTY Z BETONOVÝCH DLAŽDIC DO LOŽE Z MC</t>
  </si>
  <si>
    <t>Odečteno z výkresu D.1.1.5.2.1 Situace 1, D.1.1.5.2.2 Situace 2, D.1.1.5.4 Vzorové řezy a D.1.1.5.3 Pracovní řezy 
BETONOVÁ PŘÍLOŽNÁ DESKA 500x330x80 mm 
DO BET. LOŽE C25/30, XF3, XC4 v délce 10,6 m 
0,5*10,6=5,300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</si>
  <si>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</si>
  <si>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Odečteno z výkresu D.1.1.5.2.1 Situace 1, D.1.1.5.2.2 Situace 2, D.1.1.5.4 Vzorové řezy a D.1.1.5.3 Pracovní řezy 
malta M20 
(1 bm čtyřlinky = 9 bm spár, 1 bm dvojlinky = 4,5 bm spár) 
2-řádek 4,5*(97+83)=810,000 [A] 
4-řádek 9*(230)=2 070,000 [B] 
sjezdy 9*(6,4+4+7,5+8,5)+18*4,3=315,000 [C] 
Celkem: A+B+C=3 195,000 [D]</t>
  </si>
  <si>
    <t>87634</t>
  </si>
  <si>
    <t>CHRÁNIČKY Z TRUB PLASTOVÝCH DN DO 200MM</t>
  </si>
  <si>
    <t>ČERPÁNÍ POUZE SE SOUHLASEM TDI. 
Chránička určená pro budoucí trasu vodovodu příčně pod komunikací. Její umístění bude určeno na KD stavby.  
2 ks   2*8=16,000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</si>
  <si>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</si>
  <si>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Odečteno z výkresu D.1.1.5.2.2 Situace 2 
výšková rektifikace UV1 a UV2 2=2,000 [A]</t>
  </si>
  <si>
    <t>Odečteno z výkresu D.1.1.5.2.1 Situace 1, D.1.1.5.2.2 Situace 2, D.1.1.5.4 Vzorové řezy a D.1.1.5.3 Pracovní řezy 
DOPRAVNĚ-BEZPEČNOSTNÍ ZÁBRADLÍ, VÝŠKA 1100 mm, vč. kotvení 
zpevnění svahu st. 0,095 km 5,8=5,800 [A] 
na vtokové jímce 6,8=6,800 [B] 
Celkem: A+B=12,600 [C]</t>
  </si>
  <si>
    <t>odečteno z výkresu D.1.1.5.7 VÝKRES DOPRAVNÍHO ZNAČENÍ 
B20b 2=2,000 [A] 
A6b+B20a 4=4,000 [D] 
A2a 1=1,000 [C] 
P4+E2b 2=2,000 [E] 
IS3a+IS3b+IS19a 3=3,000 [F] 
zrcadlo 1=1,000 [G] 
P3 1=1,000 [H] 
Celkem: A+D+C+E+F+G+H=14,000 [I]</t>
  </si>
  <si>
    <t>odečteno z výkresu D.1.1.5.7 VÝKRES DOPRAVNÍHO ZNAČENÍ 
A2a 1=1,000 [A] 
P4+E2b 2=2,000 [B] 
IS3a+IS3b+IS19a+IS21b 4=4,000 [C] 
P3  1=1,000 [E] 
Celkem: A+B+C+E=8,000 [F]</t>
  </si>
  <si>
    <t>odečteno z výkresu D.1.1.5.7 VÝKRES DOPRAVNÍHO ZNAČENÍ 
IS21b  1=1,000 [A]</t>
  </si>
  <si>
    <t>odečteno z výkresu D.1.1.5.7 VÝKRES DOPRAVNÍHO ZNAČENÍ 
B20b 2=2,000 [A] 
A6b+B20a 2=2,000 [D] 
A2a 1=1,000 [C] 
P4+E2b 1=1,000 [E] 
IS3a+IS3b+IS19a 1=1,000 [F] 
zrcadlo 1=1,000 [G] 
P3 1=1,000 [H] 
Celkem: A+D+C+E+F+G+H=9,000 [I]</t>
  </si>
  <si>
    <t>odečteno z výkresu D.1.1.5.7 VÝKRES DOPRAVNÍHO ZNAČENÍ 
A2a 1=1,000 [A] 
P4+E2b 1=1,000 [B] 
IS3a+IS3b+IS19a 1=1,000 [C] 
P3 1=1,000 [D] 
Celkem: A+B+C+D=4,000 [E]</t>
  </si>
  <si>
    <t>odečteno z výkresu D.1.1.5.7 VÝKRES DOPRAVNÍHO ZNAČENÍ 
V4 š. 0,125 m  0,125*395=98,750 [A]</t>
  </si>
  <si>
    <t>Odečteno z výkresu D.1.1.5.2.1 Situace 1, D.1.1.5.2.2 Situace 2, D.1.1.5.4 Vzorové řezy a D.1.1.5.3 Pracovní řezy 
odstranění bet. vodícího pásku 
0,25*50=12,500 [A]</t>
  </si>
  <si>
    <t>Odečteno z výkresu D.1.1.5.2.1 Situace 1, D.1.1.5.2.2 Situace 2, D.1.1.5.4 Vzorové řezy a D.1.1.5.3 Pracovní řezy 
Betonová silniční 150x250 mm 2+19+89,5+81+14+62+50+26+12=355,500 [A] 
Betonová silniční obruba snížená150x150 mm (případně150x250 mm) 9,9+12+4+6+3,5=35,400 [B] 
obruba přechodová 150x150/250 mm 1+2+2+2+2+2+1+1+2+1=16,000 [C] 
Celkem: A+B+C=406,900 [D]</t>
  </si>
  <si>
    <t>Odečteno z výkresu D.1.1.5.2.1 Situace 1, D.1.1.5.2.2 Situace 2, D.1.1.5.4 Vzorové řezy a D.1.1.5.3 Pracovní řezy 
výplň spár samostatnou položkou č. 58940 
2-řádek 2*(97+83)=360,000 [A] 
4-řádek 4*(230)=920,000 [B] 
sjezdy 4*(6,4+4+7,5+8,5)+8*4,3=140,000 [C] 
Celkem: A+B+C=1 420,000 [D]</t>
  </si>
  <si>
    <t>9182D</t>
  </si>
  <si>
    <t>VTOKOVÉ JÍMKY BETONOVÉ VČETNĚ DLAŽBY PROPUSTU Z TRUB DN DO 600MM</t>
  </si>
  <si>
    <t>Odečteno z výkresu D.1.1.5.2.1 Situace 1, D.1.1.5.2.2 Situace 2, D.1.1.5.4 Vzorové řezy 
kompletní dodávka (zábradlí samostatně) 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</si>
  <si>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Nezahrnuje mříž a zábradlí.</t>
  </si>
  <si>
    <t>Odečteno z výkresu D.1.1.5.2.2 Situace 2, D.1.1.5.4 Vzorové řezy 
TROUBA PVC-U, DN 600, SN 16 
9=9,000 [A]</t>
  </si>
  <si>
    <t>Odečteno z výkresu D.1.1.5.5 DETAIL KONSTRUKCÍ 
600x3600x1200 mm 
vč.MONOLITICKÁ ŘÍMSA O ROZMĚRU 700x3600x(180/140) Z BETONU C30/37, XF3, XC4 
1=1,000 [A]</t>
  </si>
  <si>
    <t>Odečteno z výkresu D.1.1.5.2.1 Situace 1, D.1.1.5.2.2 Situace 2, D.1.1.5.4 Vzorové řezy a D.1.1.5.3 Pracovní řezy 
proříznutí spáry v místech napojení 6,8+4,5=11,300 [A] 
podélná spára 412=412,000 [B] 
Celkem: A+B=423,300 [C]</t>
  </si>
  <si>
    <t>935222</t>
  </si>
  <si>
    <t>PŘÍKOPOVÉ ŽLABY Z BETON TVÁRNIC ŠÍŘ DO 900MM DO BETONU TL 100MM</t>
  </si>
  <si>
    <t>Odečteno z výkresu D.1.1.5.2.1 Situace 1, D.1.1.5.2.2 Situace 2, D.1.1.5.4 Vzorové řezy a D.1.1.5.3 Pracovní řezy 
v místě příkopu, tvárnice š. 750 mm do bet. lože z betonu C25/30, XF3, XC4 
10,6=10,600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</si>
  <si>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</si>
  <si>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Odečteno z výkresu D.1.1.5.2.1 Situace 1, D.1.1.5.2.2 Situace 2, D.1.1.5.4 Vzorové řezy a D.1.1.5.3 Pracovní řezy 
0,340 - 0,412 km 4,8*72=345,600 [A]</t>
  </si>
  <si>
    <t>SO 181.5</t>
  </si>
  <si>
    <t>Dokumentace DIO pro SO 104.2 je zajištěna v rámci SO 104.1 z důvodu souběhu objízdných tras.  
0=0,000 [A]</t>
  </si>
  <si>
    <t>odečteno z výkresu C.5.5 Situace objízdných tras SO 104.2, zbylé značení zakryto již v rámci SO 104.1 
Překrytí stávajícího značení 5=5,000 [A]</t>
  </si>
  <si>
    <t>Zbylé značení namontováno v rámci SO 104.1 
SDZ s podstavcem pro označení staveniště normální velikost 
umístění a pronájem 6 týdnů 
B1+E13 2*2=4,000 [A] 
B1+E3a 1*2=2,000 [B] 
IP10a 1=1,000 [C] 
Celkem: A+B+C=7,000 [D]</t>
  </si>
  <si>
    <t>odečteno z výkresu C.5.4 Situace objízdných tras SO 104.1. a C.5.5 Situace objízdných tras SO 104.2  
demontáž značení umístěných v rámci SO 104.1 a SO 104.2 
B1+E13 2*2=4,000 [A] 
B1+E3a 1*2=2,000 [F] 
IP10a 1=1,000 [C] 
A10 2=2,000 [D] 
IS11b 4=4,000 [E] 
Celkem: A+F+C+D+E=13,000 [G]</t>
  </si>
  <si>
    <t>odečteno z výkresu C.5.5 Situace objízdných tras SO 104.2 
SDZ s podstavcem pro označení staveniště normální velikost 
umístění a pronájem 6 týdnů 
B1+E13 6*7*2*2=168,000 [A] 
B1+E3a 6*7*2*1=84,000 [B] 
IP10a 6*7*1=42,000 [C] 
A10 6*7*2=84,000 [D] 
IS11b 6*7*4=168,000 [E] 
Celkem: A+B+C+D+E=546,000 [F]</t>
  </si>
  <si>
    <t>odečteno z výkresu C.5.5 Situace objízdných tras SO 104.2 
SDZ s podstavcem pro označení staveniště zvětšená velikost 
umístění a pronájem 6 týdnů 
IP22 namontováno v rámci SO 104.1 0=0,000 [A]</t>
  </si>
  <si>
    <t>odečteno z výkresu C.5.4 Situace objízdných tras SO 104.1. a C.5.5 Situace objízdných tras SO 104.2  
demontáž značení umístěných v rámci SO 104.1 a SO 104.2 
SDZ s podstavcem pro označení staveniště zvětšená velikost 
IP22 5=5,000 [A]</t>
  </si>
  <si>
    <t>odečteno z výkresu C.5.4 Situace objízdných tras SO 104.1 
SDZ s podstavcem pro označení staveniště zvětšená velikost 
pronájem 6 týdnů 
IP22 6*7*5=210,000 [A]</t>
  </si>
  <si>
    <t>odečteno z výkresu C.5.5 Situace objízdných tras SO 104.2 
SDZ s podstavcem pro označení staveniště zvětšená velikost 
umístění a pronájem 6 týdnů 
IS11c namontováno v rámci SO 104.1 0=0,000 [A]</t>
  </si>
  <si>
    <t>odečteno z výkresu C.5.4 Situace objízdných tras SO 104.1. a C.5.5 Situace objízdných tras SO 104.2  
demontáž značení umístěných v rámci SO 104.1 a SO 104.2 
IS11  12=12,000 [A]</t>
  </si>
  <si>
    <t>odečteno z výkresu C.5.5 Situace objízdných tras SO 104.2 
pronájem 6 týdnů 
IS11  6*7*12=504,000 [A]</t>
  </si>
  <si>
    <t>odečteno z výkresu C.5.5 Situace objízdných tras SO 104.2 
pro označení objízdné trasy, umístění a pronájem 6 týdnů, po silnicích III. třídy, délka trasy 8 km 
pro velikost značení: 
základní 2+1+1=4,000 [K] 
zmenšená 0=0,000 [B] 
zvětšená 0=0,000 [C] 
Z2+Z4 4*2+8=16,000 [D] 
Celkem: K+B+C+D=20,000 [L]</t>
  </si>
  <si>
    <t>odečteno z výkresu C.5.4 Situace objízdných tras SO 104.1. a C.5.5 Situace objízdných tras SO 104.2  
demontáž značení umístěných v rámci SO 104.1 a SO 104.2 
pro označení objízdné trasy, umístění a pronájem 6 týdnů, po silnicích III. třídy, délka trasy 8 km 
pro velikost značení: 
základní 2+1+1+2+4=10,000 [A] 
zmenšená 12=12,000 [B] 
zvětšená 2*5=10,000 [C] 
Z2+Z4 4*2+8=16,000 [D] 
Celkem: A+B+C+D=48,000 [E]</t>
  </si>
  <si>
    <t>odečteno z výkresu C.5.5 Situace objízdných tras SO 104.2 
pro označení objízdné trasy, umístění a pronájem 6 týdnů, po silnicích III. třídy, délka trasy 8 km 
pro velikost značení: 
základní 6*7*(2+1+1+2+4)=420,000 [A] 
zmenšená 6*7*12=504,000 [B] 
zvětšená 6*7*2*5=420,000 [C] 
Z2+Z4 (4*2+8)*6*7=672,000 [D] 
Celkem: A+B+C+D=2 016,000 [E]</t>
  </si>
  <si>
    <t>odečteno z výkresu C.5.5 Situace objízdných tras SO 104.2, montáž zahrnuta v SO 104.1 
0=0,000 [A]</t>
  </si>
  <si>
    <t>odečteno z výkresu C.5.5 Situace objízdných tras SO 104.2, montáž zahrnuta v SO 104.1 
V místě objízdné trasy z důvodu omezených šířkových poměrů dle výkresu. 1=1,000 [A]</t>
  </si>
  <si>
    <t>odečteno z výkresu C.5.5 Situace objízdných tras SO 104.2, montáž zahrnuta v SO 104.1 
Pronájem 6 týdnů v místě objízdné trasy z důvodu omezených šířkových poměrů dle výkresu. 6*7*1=42,000 [A]</t>
  </si>
  <si>
    <t>odečteno z výkresu C.5.5 Situace objízdných tras SO 104.2 
SDZ s podstavcem 
 pronájem 6 týdnů 
Z2 6*7*4=168,000 [A]</t>
  </si>
  <si>
    <t>odečteno z výkresu C.5.5 Situace objízdných tras SO 104.2 
SDZ s podstavcem 
umístění a pronájem 6 týdnů 
Z2 4=4,000 [A]</t>
  </si>
  <si>
    <t>odečteno z výkresu C.5.5 Situace objízdných tras SO 104.2 
SDZ s podstavcem 
Z2 4=4,000 [A]</t>
  </si>
  <si>
    <t>odečteno z výkresu C.5.5 Situace objízdných tras SO 104.2 
SDZ s podstavcem 
Z4 8=8,000 [A]</t>
  </si>
  <si>
    <t>odečteno z výkresu C.5.5 Situace objízdných tras SO 104.2 
SDZ s podstavcem 
pronájem 6 týdnů 
Z4 6*7*8=336,000 [A]</t>
  </si>
  <si>
    <t>odečteno z výkresu C.5.4 Situace objízdných tras SO 104.1. a C.5.5 Situace objízdných tras SO 104.2  
demontáž značení umístěných v rámci SO 104.1 a SO 104.2 
pro velikost značení: 
základní 2+1+1+2+4=10,000 [A] 
zmenšená 12=12,000 [B] 
zvětšená 2*5=10,000 [C] 
Z2+Z4 4*2+8=16,000 [D] 
Celkem: A+B+C+D=48,000 [E]</t>
  </si>
  <si>
    <t>006</t>
  </si>
  <si>
    <t>SO 191 Oprava objízdných tras - etapa 1</t>
  </si>
  <si>
    <t>asfalty</t>
  </si>
  <si>
    <t>z pol. 11372 4280*0,1=428,000 [A]</t>
  </si>
  <si>
    <t>z pol. 12373 Odkop pro sanace krajnic a vrstvu ŠD 0/125. 856*0,3=256,800 [B]</t>
  </si>
  <si>
    <t>02720</t>
  </si>
  <si>
    <t>POMOC PRÁCE ZŘÍZ NEBO ZAJIŠŤ REGULACI A OCHRANU DOPRAVY</t>
  </si>
  <si>
    <t>Souhrnná položka pro zajištění regulace provozu během provádění oprav objízdných tras. Regulace provozu pomocí operativního (pohyblivého) pracovního místa. Dle TP 66 (Schéma C/14). 
Bude obsahovat veškeré práce spojené s vyznačením pracovního místa, převodu motorové i nemotorové dopravy a zajištění stanovení přechodné úpravy.</t>
  </si>
  <si>
    <t>1=1,000 [A]</t>
  </si>
  <si>
    <t>02851</t>
  </si>
  <si>
    <t>PRŮZKUMNÉ PRÁCE DIAGNOSTIKY KONSTRUKCÍ NA POVRCHU</t>
  </si>
  <si>
    <t>Videodokumentace a fotodokumentace celkové objízdné trasy před začátkem stavby v délce 17,6 km.</t>
  </si>
  <si>
    <t>Prohlídka trasy v závěru stavbu a určení přesných míst za účasti TDI a cestmistra. Prohlídka předložené dokumentace původního stavu. Délka trasy je dle jednotlivých objektů:SO 103 5+4,6 km, SO 104.1 a SO 104.2  8 km, celkem 17,6 km objízdných tras.</t>
  </si>
  <si>
    <t>"Čerpáno pouze se souhlasem TDI" v místech doloženého poškození trasy. Přesná místa budou určena za účasti TDI a cestmistra! 
Délka trasy je dle jednotlivých objektů: 
SO 103 5+4,6 km, SO 104.1 a SO 104.2  8 km, celkem 17,6 km objízdných tras. Výsledná plocha nutných oprav byla odborně odhadnuta na základě prohlídky a vychází v součtu na 4280 m2.</t>
  </si>
  <si>
    <t>Frézování tl. 100 mm. 
4280*0,1=428,000 [A]</t>
  </si>
  <si>
    <t>"Čerpáno pouze se souhlasem TDI" v místech doloženého poškození trasy. Přesná místa budou určena za účasti TDI a cestmistra! 
Délka trasy je dle jednotlivých objektů: 
SO 103 5+4,6 km, SO 104.1 a SO 104.2  8 km, celkem 17,6 km objízdných tras. Výsledná plocha nutných oprav byla odborně odhadnuta na základě prohlídky a vychází v součtu na 4280 m2. Z toho bylo odhadnuto, že na 20% této plochy bude nutné sanovat podkladní vrstvy, t. j. v ploše 856 m2. Sanace je navrženo v tl. 300 mm a vyplnění ŠD fr. 0/125.</t>
  </si>
  <si>
    <t>Odkop pro sanace krajnic a vrstvu ŠD 0/125. 856*0,3=256,800 [A] 
(vč. dopravy na skládku zhotovitele)</t>
  </si>
  <si>
    <t>Uložení odpadu na skládce zhotovitele. ČERPÁNO POUZE SE SOUHLASEM TDI</t>
  </si>
  <si>
    <t>Množství dle položky: 
014111.2   256,8=256,800 [A]</t>
  </si>
  <si>
    <t>Vrstvy pro obnovu a opravu z ŠD fr. 0/125, tl. 300 mm 856*0,3=256,800 [A]</t>
  </si>
  <si>
    <t>572211</t>
  </si>
  <si>
    <t>SPOJOVACÍ POSTŘIK Z ASFALTU DO 0,5KG/M2</t>
  </si>
  <si>
    <t>4280*2=8 560,000 [A]</t>
  </si>
  <si>
    <t>5774AE</t>
  </si>
  <si>
    <t>VRSTVY PRO OBNOVU A OPRAVY Z ASF BETONU ACO 11+, 11S</t>
  </si>
  <si>
    <t>vrstva pro obnovu a opravu z asf. betonu ACO 11+ tl. 40 mm 4280*0,04=171,200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</si>
  <si>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</si>
  <si>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5774AG</t>
  </si>
  <si>
    <t>VRSTVY PRO OBNOVU A OPRAVY Z ASF BETONU ACO 16S, 16+</t>
  </si>
  <si>
    <t>vrstva pro obnovu a opravu z asf. betonu ACP 16+ tl. 60 mm 4280*0,06=256,800 [A]</t>
  </si>
  <si>
    <t>obnova VDZ v místě oprav v odhadnuté celkové délce 2 km.</t>
  </si>
  <si>
    <t>V4 (0,125) 2000*0,125=250,000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</si>
</sst>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SUM(C10:C19)</f>
      </c>
      <c s="1"/>
      <c s="1"/>
    </row>
    <row r="7" spans="1:5" ht="12.75" customHeight="1">
      <c r="A7" s="1"/>
      <c s="4" t="s">
        <v>5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'003_SO 000.3'!I3</f>
      </c>
      <c s="20">
        <f>'003_SO 000.3'!O2</f>
      </c>
      <c s="20">
        <f>C10+D10</f>
      </c>
    </row>
    <row r="11" spans="1:5" ht="12.75" customHeight="1">
      <c r="A11" s="19" t="s">
        <v>20</v>
      </c>
      <c s="19" t="s">
        <v>88</v>
      </c>
      <c s="20">
        <f>'003_SO 103'!I3</f>
      </c>
      <c s="20">
        <f>'003_SO 103'!O2</f>
      </c>
      <c s="20">
        <f>C11+D11</f>
      </c>
    </row>
    <row r="12" spans="1:5" ht="12.75" customHeight="1">
      <c r="A12" s="19" t="s">
        <v>427</v>
      </c>
      <c s="19" t="s">
        <v>428</v>
      </c>
      <c s="20">
        <f>'003_SO 181.3'!I3</f>
      </c>
      <c s="20">
        <f>'003_SO 181.3'!O2</f>
      </c>
      <c s="20">
        <f>C12+D12</f>
      </c>
    </row>
    <row r="13" spans="1:5" ht="12.75" customHeight="1">
      <c r="A13" s="19" t="s">
        <v>526</v>
      </c>
      <c s="19" t="s">
        <v>29</v>
      </c>
      <c s="20">
        <f>'004_SO 000.4'!I3</f>
      </c>
      <c s="20">
        <f>'004_SO 000.4'!O2</f>
      </c>
      <c s="20">
        <f>C13+D13</f>
      </c>
    </row>
    <row r="14" spans="1:5" ht="12.75" customHeight="1">
      <c r="A14" s="19" t="s">
        <v>533</v>
      </c>
      <c s="19" t="s">
        <v>88</v>
      </c>
      <c s="20">
        <f>'004_SO 104.1'!I3</f>
      </c>
      <c s="20">
        <f>'004_SO 104.1'!O2</f>
      </c>
      <c s="20">
        <f>C14+D14</f>
      </c>
    </row>
    <row r="15" spans="1:5" ht="12.75" customHeight="1">
      <c r="A15" s="19" t="s">
        <v>600</v>
      </c>
      <c s="19" t="s">
        <v>428</v>
      </c>
      <c s="20">
        <f>'004_SO 181.4_SO 181.4'!I3</f>
      </c>
      <c s="20">
        <f>'004_SO 181.4_SO 181.4'!O2</f>
      </c>
      <c s="20">
        <f>C15+D15</f>
      </c>
    </row>
    <row r="16" spans="1:5" ht="12.75" customHeight="1">
      <c r="A16" s="19" t="s">
        <v>629</v>
      </c>
      <c s="19" t="s">
        <v>29</v>
      </c>
      <c s="20">
        <f>'005_SO 000.5'!I3</f>
      </c>
      <c s="20">
        <f>'005_SO 000.5'!O2</f>
      </c>
      <c s="20">
        <f>C16+D16</f>
      </c>
    </row>
    <row r="17" spans="1:5" ht="12.75" customHeight="1">
      <c r="A17" s="19" t="s">
        <v>632</v>
      </c>
      <c s="19" t="s">
        <v>88</v>
      </c>
      <c s="20">
        <f>'005_SO 104.2'!I3</f>
      </c>
      <c s="20">
        <f>'005_SO 104.2'!O2</f>
      </c>
      <c s="20">
        <f>C17+D17</f>
      </c>
    </row>
    <row r="18" spans="1:5" ht="12.75" customHeight="1">
      <c r="A18" s="19" t="s">
        <v>712</v>
      </c>
      <c s="19" t="s">
        <v>428</v>
      </c>
      <c s="20">
        <f>'005_SO 181.5'!I3</f>
      </c>
      <c s="20">
        <f>'005_SO 181.5'!O2</f>
      </c>
      <c s="20">
        <f>C18+D18</f>
      </c>
    </row>
    <row r="19" spans="1:5" ht="12.75" customHeight="1">
      <c r="A19" s="19" t="s">
        <v>736</v>
      </c>
      <c s="19" t="s">
        <v>737</v>
      </c>
      <c s="20">
        <f>'006'!I3</f>
      </c>
      <c s="20">
        <f>'006'!O2</f>
      </c>
      <c s="20">
        <f>C19+D19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712</v>
      </c>
      <c s="38">
        <f>0+I9+I14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627</v>
      </c>
      <c s="1"/>
      <c s="14" t="s">
        <v>628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712</v>
      </c>
      <c s="6"/>
      <c s="18" t="s">
        <v>428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430</v>
      </c>
      <c s="24" t="s">
        <v>51</v>
      </c>
      <c s="30" t="s">
        <v>431</v>
      </c>
      <c s="31" t="s">
        <v>53</v>
      </c>
      <c s="32">
        <v>0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432</v>
      </c>
    </row>
    <row r="12" spans="1:5" ht="38.25">
      <c r="A12" s="36" t="s">
        <v>56</v>
      </c>
      <c r="E12" s="37" t="s">
        <v>713</v>
      </c>
    </row>
    <row r="13" spans="1:5" ht="12.75">
      <c r="A13" t="s">
        <v>58</v>
      </c>
      <c r="E13" s="35" t="s">
        <v>434</v>
      </c>
    </row>
    <row r="14" spans="1:18" ht="12.75" customHeight="1">
      <c r="A14" s="6" t="s">
        <v>47</v>
      </c>
      <c s="6"/>
      <c s="40" t="s">
        <v>44</v>
      </c>
      <c s="6"/>
      <c s="27" t="s">
        <v>327</v>
      </c>
      <c s="6"/>
      <c s="6"/>
      <c s="6"/>
      <c s="41">
        <f>0+Q14</f>
      </c>
      <c r="O14">
        <f>0+R14</f>
      </c>
      <c r="Q14">
        <f>0+I15+I19+I23+I27+I31+I35+I39+I43+I47+I51+I55+I59+I63+I67+I71+I75+I79+I83+I87+I91+I95+I99+I103+I107+I111</f>
      </c>
      <c>
        <f>0+O15+O19+O23+O27+O31+O35+O39+O43+O47+O51+O55+O59+O63+O67+O71+O75+O79+O83+O87+O91+O95+O99+O103+O107+O111</f>
      </c>
    </row>
    <row r="15" spans="1:16" ht="12.75">
      <c r="A15" s="24" t="s">
        <v>49</v>
      </c>
      <c s="29" t="s">
        <v>27</v>
      </c>
      <c s="29" t="s">
        <v>445</v>
      </c>
      <c s="24" t="s">
        <v>51</v>
      </c>
      <c s="30" t="s">
        <v>446</v>
      </c>
      <c s="31" t="s">
        <v>114</v>
      </c>
      <c s="32">
        <v>5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51</v>
      </c>
    </row>
    <row r="17" spans="1:5" ht="51">
      <c r="A17" s="36" t="s">
        <v>56</v>
      </c>
      <c r="E17" s="37" t="s">
        <v>714</v>
      </c>
    </row>
    <row r="18" spans="1:5" ht="38.25">
      <c r="A18" t="s">
        <v>58</v>
      </c>
      <c r="E18" s="35" t="s">
        <v>448</v>
      </c>
    </row>
    <row r="19" spans="1:16" ht="25.5">
      <c r="A19" s="24" t="s">
        <v>49</v>
      </c>
      <c s="29" t="s">
        <v>26</v>
      </c>
      <c s="29" t="s">
        <v>449</v>
      </c>
      <c s="24" t="s">
        <v>51</v>
      </c>
      <c s="30" t="s">
        <v>450</v>
      </c>
      <c s="31" t="s">
        <v>114</v>
      </c>
      <c s="32">
        <v>7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51</v>
      </c>
    </row>
    <row r="21" spans="1:5" ht="114.75">
      <c r="A21" s="36" t="s">
        <v>56</v>
      </c>
      <c r="E21" s="37" t="s">
        <v>715</v>
      </c>
    </row>
    <row r="22" spans="1:5" ht="51">
      <c r="A22" t="s">
        <v>58</v>
      </c>
      <c r="E22" s="35" t="s">
        <v>452</v>
      </c>
    </row>
    <row r="23" spans="1:16" ht="12.75">
      <c r="A23" s="24" t="s">
        <v>49</v>
      </c>
      <c s="29" t="s">
        <v>37</v>
      </c>
      <c s="29" t="s">
        <v>349</v>
      </c>
      <c s="24" t="s">
        <v>51</v>
      </c>
      <c s="30" t="s">
        <v>350</v>
      </c>
      <c s="31" t="s">
        <v>114</v>
      </c>
      <c s="32">
        <v>13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51</v>
      </c>
    </row>
    <row r="25" spans="1:5" ht="127.5">
      <c r="A25" s="36" t="s">
        <v>56</v>
      </c>
      <c r="E25" s="37" t="s">
        <v>716</v>
      </c>
    </row>
    <row r="26" spans="1:5" ht="38.25">
      <c r="A26" t="s">
        <v>58</v>
      </c>
      <c r="E26" s="35" t="s">
        <v>352</v>
      </c>
    </row>
    <row r="27" spans="1:16" ht="12.75">
      <c r="A27" s="24" t="s">
        <v>49</v>
      </c>
      <c s="29" t="s">
        <v>39</v>
      </c>
      <c s="29" t="s">
        <v>454</v>
      </c>
      <c s="24" t="s">
        <v>51</v>
      </c>
      <c s="30" t="s">
        <v>455</v>
      </c>
      <c s="31" t="s">
        <v>456</v>
      </c>
      <c s="32">
        <v>546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51</v>
      </c>
    </row>
    <row r="29" spans="1:5" ht="127.5">
      <c r="A29" s="36" t="s">
        <v>56</v>
      </c>
      <c r="E29" s="37" t="s">
        <v>717</v>
      </c>
    </row>
    <row r="30" spans="1:5" ht="25.5">
      <c r="A30" t="s">
        <v>58</v>
      </c>
      <c r="E30" s="35" t="s">
        <v>458</v>
      </c>
    </row>
    <row r="31" spans="1:16" ht="25.5">
      <c r="A31" s="24" t="s">
        <v>49</v>
      </c>
      <c s="29" t="s">
        <v>41</v>
      </c>
      <c s="29" t="s">
        <v>459</v>
      </c>
      <c s="24" t="s">
        <v>51</v>
      </c>
      <c s="30" t="s">
        <v>460</v>
      </c>
      <c s="31" t="s">
        <v>114</v>
      </c>
      <c s="32">
        <v>0</v>
      </c>
      <c s="33">
        <v>0</v>
      </c>
      <c s="33">
        <f>ROUND(ROUND(H31,2)*ROUND(G31,3),2)</f>
      </c>
      <c r="O31">
        <f>(I31*0)/100</f>
      </c>
      <c t="s">
        <v>31</v>
      </c>
    </row>
    <row r="32" spans="1:5" ht="12.75">
      <c r="A32" s="34" t="s">
        <v>54</v>
      </c>
      <c r="E32" s="35" t="s">
        <v>51</v>
      </c>
    </row>
    <row r="33" spans="1:5" ht="63.75">
      <c r="A33" s="36" t="s">
        <v>56</v>
      </c>
      <c r="E33" s="37" t="s">
        <v>718</v>
      </c>
    </row>
    <row r="34" spans="1:5" ht="51">
      <c r="A34" t="s">
        <v>58</v>
      </c>
      <c r="E34" s="35" t="s">
        <v>452</v>
      </c>
    </row>
    <row r="35" spans="1:16" ht="12.75">
      <c r="A35" s="24" t="s">
        <v>49</v>
      </c>
      <c s="29" t="s">
        <v>79</v>
      </c>
      <c s="29" t="s">
        <v>462</v>
      </c>
      <c s="24" t="s">
        <v>51</v>
      </c>
      <c s="30" t="s">
        <v>463</v>
      </c>
      <c s="31" t="s">
        <v>114</v>
      </c>
      <c s="32">
        <v>5</v>
      </c>
      <c s="33">
        <v>0</v>
      </c>
      <c s="33">
        <f>ROUND(ROUND(H35,2)*ROUND(G35,3),2)</f>
      </c>
      <c r="O35">
        <f>(I35*0)/100</f>
      </c>
      <c t="s">
        <v>31</v>
      </c>
    </row>
    <row r="36" spans="1:5" ht="12.75">
      <c r="A36" s="34" t="s">
        <v>54</v>
      </c>
      <c r="E36" s="35" t="s">
        <v>51</v>
      </c>
    </row>
    <row r="37" spans="1:5" ht="76.5">
      <c r="A37" s="36" t="s">
        <v>56</v>
      </c>
      <c r="E37" s="37" t="s">
        <v>719</v>
      </c>
    </row>
    <row r="38" spans="1:5" ht="38.25">
      <c r="A38" t="s">
        <v>58</v>
      </c>
      <c r="E38" s="35" t="s">
        <v>352</v>
      </c>
    </row>
    <row r="39" spans="1:16" ht="12.75">
      <c r="A39" s="24" t="s">
        <v>49</v>
      </c>
      <c s="29" t="s">
        <v>84</v>
      </c>
      <c s="29" t="s">
        <v>465</v>
      </c>
      <c s="24" t="s">
        <v>51</v>
      </c>
      <c s="30" t="s">
        <v>466</v>
      </c>
      <c s="31" t="s">
        <v>456</v>
      </c>
      <c s="32">
        <v>210</v>
      </c>
      <c s="33">
        <v>0</v>
      </c>
      <c s="33">
        <f>ROUND(ROUND(H39,2)*ROUND(G39,3),2)</f>
      </c>
      <c r="O39">
        <f>(I39*0)/100</f>
      </c>
      <c t="s">
        <v>31</v>
      </c>
    </row>
    <row r="40" spans="1:5" ht="12.75">
      <c r="A40" s="34" t="s">
        <v>54</v>
      </c>
      <c r="E40" s="35" t="s">
        <v>51</v>
      </c>
    </row>
    <row r="41" spans="1:5" ht="63.75">
      <c r="A41" s="36" t="s">
        <v>56</v>
      </c>
      <c r="E41" s="37" t="s">
        <v>720</v>
      </c>
    </row>
    <row r="42" spans="1:5" ht="25.5">
      <c r="A42" t="s">
        <v>58</v>
      </c>
      <c r="E42" s="35" t="s">
        <v>458</v>
      </c>
    </row>
    <row r="43" spans="1:16" ht="12.75">
      <c r="A43" s="24" t="s">
        <v>49</v>
      </c>
      <c s="29" t="s">
        <v>44</v>
      </c>
      <c s="29" t="s">
        <v>468</v>
      </c>
      <c s="24" t="s">
        <v>51</v>
      </c>
      <c s="30" t="s">
        <v>469</v>
      </c>
      <c s="31" t="s">
        <v>114</v>
      </c>
      <c s="32">
        <v>0</v>
      </c>
      <c s="33">
        <v>0</v>
      </c>
      <c s="33">
        <f>ROUND(ROUND(H43,2)*ROUND(G43,3),2)</f>
      </c>
      <c r="O43">
        <f>(I43*0)/100</f>
      </c>
      <c t="s">
        <v>31</v>
      </c>
    </row>
    <row r="44" spans="1:5" ht="12.75">
      <c r="A44" s="34" t="s">
        <v>54</v>
      </c>
      <c r="E44" s="35" t="s">
        <v>51</v>
      </c>
    </row>
    <row r="45" spans="1:5" ht="63.75">
      <c r="A45" s="36" t="s">
        <v>56</v>
      </c>
      <c r="E45" s="37" t="s">
        <v>721</v>
      </c>
    </row>
    <row r="46" spans="1:5" ht="51">
      <c r="A46" t="s">
        <v>58</v>
      </c>
      <c r="E46" s="35" t="s">
        <v>452</v>
      </c>
    </row>
    <row r="47" spans="1:16" ht="12.75">
      <c r="A47" s="24" t="s">
        <v>49</v>
      </c>
      <c s="29" t="s">
        <v>46</v>
      </c>
      <c s="29" t="s">
        <v>471</v>
      </c>
      <c s="24" t="s">
        <v>51</v>
      </c>
      <c s="30" t="s">
        <v>472</v>
      </c>
      <c s="31" t="s">
        <v>114</v>
      </c>
      <c s="32">
        <v>12</v>
      </c>
      <c s="33">
        <v>0</v>
      </c>
      <c s="33">
        <f>ROUND(ROUND(H47,2)*ROUND(G47,3),2)</f>
      </c>
      <c r="O47">
        <f>(I47*0)/100</f>
      </c>
      <c t="s">
        <v>31</v>
      </c>
    </row>
    <row r="48" spans="1:5" ht="12.75">
      <c r="A48" s="34" t="s">
        <v>54</v>
      </c>
      <c r="E48" s="35" t="s">
        <v>51</v>
      </c>
    </row>
    <row r="49" spans="1:5" ht="63.75">
      <c r="A49" s="36" t="s">
        <v>56</v>
      </c>
      <c r="E49" s="37" t="s">
        <v>722</v>
      </c>
    </row>
    <row r="50" spans="1:5" ht="38.25">
      <c r="A50" t="s">
        <v>58</v>
      </c>
      <c r="E50" s="35" t="s">
        <v>352</v>
      </c>
    </row>
    <row r="51" spans="1:16" ht="12.75">
      <c r="A51" s="24" t="s">
        <v>49</v>
      </c>
      <c s="29" t="s">
        <v>126</v>
      </c>
      <c s="29" t="s">
        <v>474</v>
      </c>
      <c s="24" t="s">
        <v>51</v>
      </c>
      <c s="30" t="s">
        <v>475</v>
      </c>
      <c s="31" t="s">
        <v>456</v>
      </c>
      <c s="32">
        <v>504</v>
      </c>
      <c s="33">
        <v>0</v>
      </c>
      <c s="33">
        <f>ROUND(ROUND(H51,2)*ROUND(G51,3),2)</f>
      </c>
      <c r="O51">
        <f>(I51*0)/100</f>
      </c>
      <c t="s">
        <v>31</v>
      </c>
    </row>
    <row r="52" spans="1:5" ht="12.75">
      <c r="A52" s="34" t="s">
        <v>54</v>
      </c>
      <c r="E52" s="35" t="s">
        <v>51</v>
      </c>
    </row>
    <row r="53" spans="1:5" ht="51">
      <c r="A53" s="36" t="s">
        <v>56</v>
      </c>
      <c r="E53" s="37" t="s">
        <v>723</v>
      </c>
    </row>
    <row r="54" spans="1:5" ht="25.5">
      <c r="A54" t="s">
        <v>58</v>
      </c>
      <c r="E54" s="35" t="s">
        <v>458</v>
      </c>
    </row>
    <row r="55" spans="1:16" ht="12.75">
      <c r="A55" s="24" t="s">
        <v>49</v>
      </c>
      <c s="29" t="s">
        <v>130</v>
      </c>
      <c s="29" t="s">
        <v>477</v>
      </c>
      <c s="24" t="s">
        <v>51</v>
      </c>
      <c s="30" t="s">
        <v>478</v>
      </c>
      <c s="31" t="s">
        <v>114</v>
      </c>
      <c s="32">
        <v>20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127.5">
      <c r="A57" s="36" t="s">
        <v>56</v>
      </c>
      <c r="E57" s="37" t="s">
        <v>724</v>
      </c>
    </row>
    <row r="58" spans="1:5" ht="63.75">
      <c r="A58" t="s">
        <v>58</v>
      </c>
      <c r="E58" s="35" t="s">
        <v>480</v>
      </c>
    </row>
    <row r="59" spans="1:16" ht="12.75">
      <c r="A59" s="24" t="s">
        <v>49</v>
      </c>
      <c s="29" t="s">
        <v>132</v>
      </c>
      <c s="29" t="s">
        <v>481</v>
      </c>
      <c s="24" t="s">
        <v>51</v>
      </c>
      <c s="30" t="s">
        <v>482</v>
      </c>
      <c s="31" t="s">
        <v>114</v>
      </c>
      <c s="32">
        <v>48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153">
      <c r="A61" s="36" t="s">
        <v>56</v>
      </c>
      <c r="E61" s="37" t="s">
        <v>725</v>
      </c>
    </row>
    <row r="62" spans="1:5" ht="38.25">
      <c r="A62" t="s">
        <v>58</v>
      </c>
      <c r="E62" s="35" t="s">
        <v>352</v>
      </c>
    </row>
    <row r="63" spans="1:16" ht="12.75">
      <c r="A63" s="24" t="s">
        <v>49</v>
      </c>
      <c s="29" t="s">
        <v>137</v>
      </c>
      <c s="29" t="s">
        <v>484</v>
      </c>
      <c s="24" t="s">
        <v>51</v>
      </c>
      <c s="30" t="s">
        <v>485</v>
      </c>
      <c s="31" t="s">
        <v>456</v>
      </c>
      <c s="32">
        <v>2016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51</v>
      </c>
    </row>
    <row r="65" spans="1:5" ht="127.5">
      <c r="A65" s="36" t="s">
        <v>56</v>
      </c>
      <c r="E65" s="37" t="s">
        <v>726</v>
      </c>
    </row>
    <row r="66" spans="1:5" ht="25.5">
      <c r="A66" t="s">
        <v>58</v>
      </c>
      <c r="E66" s="35" t="s">
        <v>487</v>
      </c>
    </row>
    <row r="67" spans="1:16" ht="12.75">
      <c r="A67" s="24" t="s">
        <v>49</v>
      </c>
      <c s="29" t="s">
        <v>143</v>
      </c>
      <c s="29" t="s">
        <v>488</v>
      </c>
      <c s="24" t="s">
        <v>51</v>
      </c>
      <c s="30" t="s">
        <v>489</v>
      </c>
      <c s="31" t="s">
        <v>114</v>
      </c>
      <c s="32">
        <v>0</v>
      </c>
      <c s="33">
        <v>0</v>
      </c>
      <c s="33">
        <f>ROUND(ROUND(H67,2)*ROUND(G67,3),2)</f>
      </c>
      <c r="O67">
        <f>(I67*0)/100</f>
      </c>
      <c t="s">
        <v>31</v>
      </c>
    </row>
    <row r="68" spans="1:5" ht="12.75">
      <c r="A68" s="34" t="s">
        <v>54</v>
      </c>
      <c r="E68" s="35" t="s">
        <v>51</v>
      </c>
    </row>
    <row r="69" spans="1:5" ht="38.25">
      <c r="A69" s="36" t="s">
        <v>56</v>
      </c>
      <c r="E69" s="37" t="s">
        <v>727</v>
      </c>
    </row>
    <row r="70" spans="1:5" ht="76.5">
      <c r="A70" t="s">
        <v>58</v>
      </c>
      <c r="E70" s="35" t="s">
        <v>491</v>
      </c>
    </row>
    <row r="71" spans="1:16" ht="12.75">
      <c r="A71" s="24" t="s">
        <v>49</v>
      </c>
      <c s="29" t="s">
        <v>148</v>
      </c>
      <c s="29" t="s">
        <v>492</v>
      </c>
      <c s="24" t="s">
        <v>51</v>
      </c>
      <c s="30" t="s">
        <v>493</v>
      </c>
      <c s="31" t="s">
        <v>114</v>
      </c>
      <c s="32">
        <v>1</v>
      </c>
      <c s="33">
        <v>0</v>
      </c>
      <c s="33">
        <f>ROUND(ROUND(H71,2)*ROUND(G71,3),2)</f>
      </c>
      <c r="O71">
        <f>(I71*0)/100</f>
      </c>
      <c t="s">
        <v>31</v>
      </c>
    </row>
    <row r="72" spans="1:5" ht="12.75">
      <c r="A72" s="34" t="s">
        <v>54</v>
      </c>
      <c r="E72" s="35" t="s">
        <v>51</v>
      </c>
    </row>
    <row r="73" spans="1:5" ht="51">
      <c r="A73" s="36" t="s">
        <v>56</v>
      </c>
      <c r="E73" s="37" t="s">
        <v>728</v>
      </c>
    </row>
    <row r="74" spans="1:5" ht="25.5">
      <c r="A74" t="s">
        <v>58</v>
      </c>
      <c r="E74" s="35" t="s">
        <v>494</v>
      </c>
    </row>
    <row r="75" spans="1:16" ht="12.75">
      <c r="A75" s="24" t="s">
        <v>49</v>
      </c>
      <c s="29" t="s">
        <v>152</v>
      </c>
      <c s="29" t="s">
        <v>495</v>
      </c>
      <c s="24" t="s">
        <v>51</v>
      </c>
      <c s="30" t="s">
        <v>496</v>
      </c>
      <c s="31" t="s">
        <v>456</v>
      </c>
      <c s="32">
        <v>42</v>
      </c>
      <c s="33">
        <v>0</v>
      </c>
      <c s="33">
        <f>ROUND(ROUND(H75,2)*ROUND(G75,3),2)</f>
      </c>
      <c r="O75">
        <f>(I75*0)/100</f>
      </c>
      <c t="s">
        <v>31</v>
      </c>
    </row>
    <row r="76" spans="1:5" ht="12.75">
      <c r="A76" s="34" t="s">
        <v>54</v>
      </c>
      <c r="E76" s="35" t="s">
        <v>51</v>
      </c>
    </row>
    <row r="77" spans="1:5" ht="51">
      <c r="A77" s="36" t="s">
        <v>56</v>
      </c>
      <c r="E77" s="37" t="s">
        <v>729</v>
      </c>
    </row>
    <row r="78" spans="1:5" ht="25.5">
      <c r="A78" t="s">
        <v>58</v>
      </c>
      <c r="E78" s="35" t="s">
        <v>498</v>
      </c>
    </row>
    <row r="79" spans="1:16" ht="12.75">
      <c r="A79" s="24" t="s">
        <v>49</v>
      </c>
      <c s="29" t="s">
        <v>154</v>
      </c>
      <c s="29" t="s">
        <v>499</v>
      </c>
      <c s="24" t="s">
        <v>51</v>
      </c>
      <c s="30" t="s">
        <v>500</v>
      </c>
      <c s="31" t="s">
        <v>456</v>
      </c>
      <c s="32">
        <v>168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51</v>
      </c>
    </row>
    <row r="81" spans="1:5" ht="63.75">
      <c r="A81" s="36" t="s">
        <v>56</v>
      </c>
      <c r="E81" s="37" t="s">
        <v>730</v>
      </c>
    </row>
    <row r="82" spans="1:5" ht="25.5">
      <c r="A82" t="s">
        <v>58</v>
      </c>
      <c r="E82" s="35" t="s">
        <v>498</v>
      </c>
    </row>
    <row r="83" spans="1:16" ht="12.75">
      <c r="A83" s="24" t="s">
        <v>49</v>
      </c>
      <c s="29" t="s">
        <v>160</v>
      </c>
      <c s="29" t="s">
        <v>502</v>
      </c>
      <c s="24" t="s">
        <v>51</v>
      </c>
      <c s="30" t="s">
        <v>503</v>
      </c>
      <c s="31" t="s">
        <v>114</v>
      </c>
      <c s="32">
        <v>4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63.75">
      <c r="A85" s="36" t="s">
        <v>56</v>
      </c>
      <c r="E85" s="37" t="s">
        <v>731</v>
      </c>
    </row>
    <row r="86" spans="1:5" ht="63.75">
      <c r="A86" t="s">
        <v>58</v>
      </c>
      <c r="E86" s="35" t="s">
        <v>505</v>
      </c>
    </row>
    <row r="87" spans="1:16" ht="12.75">
      <c r="A87" s="24" t="s">
        <v>49</v>
      </c>
      <c s="29" t="s">
        <v>164</v>
      </c>
      <c s="29" t="s">
        <v>506</v>
      </c>
      <c s="24" t="s">
        <v>51</v>
      </c>
      <c s="30" t="s">
        <v>507</v>
      </c>
      <c s="31" t="s">
        <v>114</v>
      </c>
      <c s="32">
        <v>4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51</v>
      </c>
    </row>
    <row r="89" spans="1:5" ht="51">
      <c r="A89" s="36" t="s">
        <v>56</v>
      </c>
      <c r="E89" s="37" t="s">
        <v>732</v>
      </c>
    </row>
    <row r="90" spans="1:5" ht="25.5">
      <c r="A90" t="s">
        <v>58</v>
      </c>
      <c r="E90" s="35" t="s">
        <v>494</v>
      </c>
    </row>
    <row r="91" spans="1:16" ht="12.75">
      <c r="A91" s="24" t="s">
        <v>49</v>
      </c>
      <c s="29" t="s">
        <v>169</v>
      </c>
      <c s="29" t="s">
        <v>509</v>
      </c>
      <c s="24" t="s">
        <v>51</v>
      </c>
      <c s="30" t="s">
        <v>510</v>
      </c>
      <c s="31" t="s">
        <v>114</v>
      </c>
      <c s="32">
        <v>8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51">
      <c r="A93" s="36" t="s">
        <v>56</v>
      </c>
      <c r="E93" s="37" t="s">
        <v>511</v>
      </c>
    </row>
    <row r="94" spans="1:5" ht="63.75">
      <c r="A94" t="s">
        <v>58</v>
      </c>
      <c r="E94" s="35" t="s">
        <v>505</v>
      </c>
    </row>
    <row r="95" spans="1:16" ht="12.75">
      <c r="A95" s="24" t="s">
        <v>49</v>
      </c>
      <c s="29" t="s">
        <v>173</v>
      </c>
      <c s="29" t="s">
        <v>512</v>
      </c>
      <c s="24" t="s">
        <v>51</v>
      </c>
      <c s="30" t="s">
        <v>513</v>
      </c>
      <c s="31" t="s">
        <v>114</v>
      </c>
      <c s="32">
        <v>8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51">
      <c r="A97" s="36" t="s">
        <v>56</v>
      </c>
      <c r="E97" s="37" t="s">
        <v>733</v>
      </c>
    </row>
    <row r="98" spans="1:5" ht="25.5">
      <c r="A98" t="s">
        <v>58</v>
      </c>
      <c r="E98" s="35" t="s">
        <v>494</v>
      </c>
    </row>
    <row r="99" spans="1:16" ht="12.75">
      <c r="A99" s="24" t="s">
        <v>49</v>
      </c>
      <c s="29" t="s">
        <v>179</v>
      </c>
      <c s="29" t="s">
        <v>515</v>
      </c>
      <c s="24" t="s">
        <v>51</v>
      </c>
      <c s="30" t="s">
        <v>516</v>
      </c>
      <c s="31" t="s">
        <v>456</v>
      </c>
      <c s="32">
        <v>336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54</v>
      </c>
      <c r="E100" s="35" t="s">
        <v>51</v>
      </c>
    </row>
    <row r="101" spans="1:5" ht="51">
      <c r="A101" s="36" t="s">
        <v>56</v>
      </c>
      <c r="E101" s="37" t="s">
        <v>734</v>
      </c>
    </row>
    <row r="102" spans="1:5" ht="25.5">
      <c r="A102" t="s">
        <v>58</v>
      </c>
      <c r="E102" s="35" t="s">
        <v>498</v>
      </c>
    </row>
    <row r="103" spans="1:16" ht="25.5">
      <c r="A103" s="24" t="s">
        <v>49</v>
      </c>
      <c s="29" t="s">
        <v>184</v>
      </c>
      <c s="29" t="s">
        <v>518</v>
      </c>
      <c s="24" t="s">
        <v>51</v>
      </c>
      <c s="30" t="s">
        <v>519</v>
      </c>
      <c s="31" t="s">
        <v>114</v>
      </c>
      <c s="32">
        <v>20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127.5">
      <c r="A105" s="36" t="s">
        <v>56</v>
      </c>
      <c r="E105" s="37" t="s">
        <v>724</v>
      </c>
    </row>
    <row r="106" spans="1:5" ht="63.75">
      <c r="A106" t="s">
        <v>58</v>
      </c>
      <c r="E106" s="35" t="s">
        <v>505</v>
      </c>
    </row>
    <row r="107" spans="1:16" ht="12.75">
      <c r="A107" s="24" t="s">
        <v>49</v>
      </c>
      <c s="29" t="s">
        <v>189</v>
      </c>
      <c s="29" t="s">
        <v>520</v>
      </c>
      <c s="24" t="s">
        <v>51</v>
      </c>
      <c s="30" t="s">
        <v>521</v>
      </c>
      <c s="31" t="s">
        <v>114</v>
      </c>
      <c s="32">
        <v>48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127.5">
      <c r="A109" s="36" t="s">
        <v>56</v>
      </c>
      <c r="E109" s="37" t="s">
        <v>735</v>
      </c>
    </row>
    <row r="110" spans="1:5" ht="25.5">
      <c r="A110" t="s">
        <v>58</v>
      </c>
      <c r="E110" s="35" t="s">
        <v>494</v>
      </c>
    </row>
    <row r="111" spans="1:16" ht="12.75">
      <c r="A111" s="24" t="s">
        <v>49</v>
      </c>
      <c s="29" t="s">
        <v>194</v>
      </c>
      <c s="29" t="s">
        <v>522</v>
      </c>
      <c s="24" t="s">
        <v>51</v>
      </c>
      <c s="30" t="s">
        <v>523</v>
      </c>
      <c s="31" t="s">
        <v>456</v>
      </c>
      <c s="32">
        <v>2016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54</v>
      </c>
      <c r="E112" s="35" t="s">
        <v>51</v>
      </c>
    </row>
    <row r="113" spans="1:5" ht="127.5">
      <c r="A113" s="36" t="s">
        <v>56</v>
      </c>
      <c r="E113" s="37" t="s">
        <v>726</v>
      </c>
    </row>
    <row r="114" spans="1:5" ht="25.5">
      <c r="A114" t="s">
        <v>58</v>
      </c>
      <c r="E114" s="35" t="s">
        <v>498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0+O8+O29+O42+O59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736</v>
      </c>
      <c s="38">
        <f>0+I8+I29+I42+I59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736</v>
      </c>
      <c s="6"/>
      <c s="18" t="s">
        <v>737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49</v>
      </c>
      <c s="29" t="s">
        <v>33</v>
      </c>
      <c s="29" t="s">
        <v>89</v>
      </c>
      <c s="24" t="s">
        <v>33</v>
      </c>
      <c s="30" t="s">
        <v>90</v>
      </c>
      <c s="31" t="s">
        <v>91</v>
      </c>
      <c s="32">
        <v>428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738</v>
      </c>
    </row>
    <row r="11" spans="1:5" ht="12.75">
      <c r="A11" s="36" t="s">
        <v>56</v>
      </c>
      <c r="E11" s="37" t="s">
        <v>739</v>
      </c>
    </row>
    <row r="12" spans="1:5" ht="25.5">
      <c r="A12" t="s">
        <v>58</v>
      </c>
      <c r="E12" s="35" t="s">
        <v>93</v>
      </c>
    </row>
    <row r="13" spans="1:16" ht="12.75">
      <c r="A13" s="24" t="s">
        <v>49</v>
      </c>
      <c s="29" t="s">
        <v>27</v>
      </c>
      <c s="29" t="s">
        <v>89</v>
      </c>
      <c s="24" t="s">
        <v>27</v>
      </c>
      <c s="30" t="s">
        <v>90</v>
      </c>
      <c s="31" t="s">
        <v>91</v>
      </c>
      <c s="32">
        <v>256.8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54</v>
      </c>
      <c r="E14" s="35" t="s">
        <v>291</v>
      </c>
    </row>
    <row r="15" spans="1:5" ht="12.75">
      <c r="A15" s="36" t="s">
        <v>56</v>
      </c>
      <c r="E15" s="37" t="s">
        <v>740</v>
      </c>
    </row>
    <row r="16" spans="1:5" ht="25.5">
      <c r="A16" t="s">
        <v>58</v>
      </c>
      <c r="E16" s="35" t="s">
        <v>93</v>
      </c>
    </row>
    <row r="17" spans="1:16" ht="12.75">
      <c r="A17" s="24" t="s">
        <v>49</v>
      </c>
      <c s="29" t="s">
        <v>26</v>
      </c>
      <c s="29" t="s">
        <v>741</v>
      </c>
      <c s="24" t="s">
        <v>51</v>
      </c>
      <c s="30" t="s">
        <v>742</v>
      </c>
      <c s="31" t="s">
        <v>53</v>
      </c>
      <c s="32">
        <v>1</v>
      </c>
      <c s="33">
        <v>0</v>
      </c>
      <c s="33">
        <f>ROUND(ROUND(H17,2)*ROUND(G17,3),2)</f>
      </c>
      <c r="O17">
        <f>(I17*0)/100</f>
      </c>
      <c t="s">
        <v>31</v>
      </c>
    </row>
    <row r="18" spans="1:5" ht="63.75">
      <c r="A18" s="34" t="s">
        <v>54</v>
      </c>
      <c r="E18" s="35" t="s">
        <v>743</v>
      </c>
    </row>
    <row r="19" spans="1:5" ht="12.75">
      <c r="A19" s="36" t="s">
        <v>56</v>
      </c>
      <c r="E19" s="37" t="s">
        <v>744</v>
      </c>
    </row>
    <row r="20" spans="1:5" ht="12.75">
      <c r="A20" t="s">
        <v>58</v>
      </c>
      <c r="E20" s="35" t="s">
        <v>434</v>
      </c>
    </row>
    <row r="21" spans="1:16" ht="12.75">
      <c r="A21" s="24" t="s">
        <v>49</v>
      </c>
      <c s="29" t="s">
        <v>37</v>
      </c>
      <c s="29" t="s">
        <v>745</v>
      </c>
      <c s="24" t="s">
        <v>33</v>
      </c>
      <c s="30" t="s">
        <v>746</v>
      </c>
      <c s="31" t="s">
        <v>53</v>
      </c>
      <c s="32">
        <v>1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25.5">
      <c r="A22" s="34" t="s">
        <v>54</v>
      </c>
      <c r="E22" s="35" t="s">
        <v>747</v>
      </c>
    </row>
    <row r="23" spans="1:5" ht="12.75">
      <c r="A23" s="36" t="s">
        <v>56</v>
      </c>
      <c r="E23" s="37" t="s">
        <v>744</v>
      </c>
    </row>
    <row r="24" spans="1:5" ht="12.75">
      <c r="A24" t="s">
        <v>58</v>
      </c>
      <c r="E24" s="35" t="s">
        <v>65</v>
      </c>
    </row>
    <row r="25" spans="1:16" ht="12.75">
      <c r="A25" s="24" t="s">
        <v>49</v>
      </c>
      <c s="29" t="s">
        <v>39</v>
      </c>
      <c s="29" t="s">
        <v>745</v>
      </c>
      <c s="24" t="s">
        <v>27</v>
      </c>
      <c s="30" t="s">
        <v>746</v>
      </c>
      <c s="31" t="s">
        <v>53</v>
      </c>
      <c s="32">
        <v>1</v>
      </c>
      <c s="33">
        <v>0</v>
      </c>
      <c s="33">
        <f>ROUND(ROUND(H25,2)*ROUND(G25,3),2)</f>
      </c>
      <c r="O25">
        <f>(I25*21)/100</f>
      </c>
      <c t="s">
        <v>27</v>
      </c>
    </row>
    <row r="26" spans="1:5" ht="51">
      <c r="A26" s="34" t="s">
        <v>54</v>
      </c>
      <c r="E26" s="35" t="s">
        <v>748</v>
      </c>
    </row>
    <row r="27" spans="1:5" ht="12.75">
      <c r="A27" s="36" t="s">
        <v>56</v>
      </c>
      <c r="E27" s="37" t="s">
        <v>744</v>
      </c>
    </row>
    <row r="28" spans="1:5" ht="12.75">
      <c r="A28" t="s">
        <v>58</v>
      </c>
      <c r="E28" s="35" t="s">
        <v>65</v>
      </c>
    </row>
    <row r="29" spans="1:18" ht="12.75" customHeight="1">
      <c r="A29" s="6" t="s">
        <v>47</v>
      </c>
      <c s="6"/>
      <c s="40" t="s">
        <v>33</v>
      </c>
      <c s="6"/>
      <c s="27" t="s">
        <v>106</v>
      </c>
      <c s="6"/>
      <c s="6"/>
      <c s="6"/>
      <c s="41">
        <f>0+Q29</f>
      </c>
      <c r="O29">
        <f>0+R29</f>
      </c>
      <c r="Q29">
        <f>0+I30+I34+I38</f>
      </c>
      <c>
        <f>0+O30+O34+O38</f>
      </c>
    </row>
    <row r="30" spans="1:16" ht="12.75">
      <c r="A30" s="24" t="s">
        <v>49</v>
      </c>
      <c s="29" t="s">
        <v>41</v>
      </c>
      <c s="29" t="s">
        <v>127</v>
      </c>
      <c s="24" t="s">
        <v>51</v>
      </c>
      <c s="30" t="s">
        <v>128</v>
      </c>
      <c s="31" t="s">
        <v>91</v>
      </c>
      <c s="32">
        <v>428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76.5">
      <c r="A31" s="34" t="s">
        <v>54</v>
      </c>
      <c r="E31" s="35" t="s">
        <v>749</v>
      </c>
    </row>
    <row r="32" spans="1:5" ht="25.5">
      <c r="A32" s="36" t="s">
        <v>56</v>
      </c>
      <c r="E32" s="37" t="s">
        <v>750</v>
      </c>
    </row>
    <row r="33" spans="1:5" ht="63.75">
      <c r="A33" t="s">
        <v>58</v>
      </c>
      <c r="E33" s="35" t="s">
        <v>121</v>
      </c>
    </row>
    <row r="34" spans="1:16" ht="12.75">
      <c r="A34" s="24" t="s">
        <v>49</v>
      </c>
      <c s="29" t="s">
        <v>79</v>
      </c>
      <c s="29" t="s">
        <v>149</v>
      </c>
      <c s="24" t="s">
        <v>51</v>
      </c>
      <c s="30" t="s">
        <v>150</v>
      </c>
      <c s="31" t="s">
        <v>91</v>
      </c>
      <c s="32">
        <v>256.8</v>
      </c>
      <c s="33">
        <v>0</v>
      </c>
      <c s="33">
        <f>ROUND(ROUND(H34,2)*ROUND(G34,3),2)</f>
      </c>
      <c r="O34">
        <f>(I34*0)/100</f>
      </c>
      <c t="s">
        <v>31</v>
      </c>
    </row>
    <row r="35" spans="1:5" ht="102">
      <c r="A35" s="34" t="s">
        <v>54</v>
      </c>
      <c r="E35" s="35" t="s">
        <v>751</v>
      </c>
    </row>
    <row r="36" spans="1:5" ht="25.5">
      <c r="A36" s="36" t="s">
        <v>56</v>
      </c>
      <c r="E36" s="37" t="s">
        <v>752</v>
      </c>
    </row>
    <row r="37" spans="1:5" ht="382.5">
      <c r="A37" t="s">
        <v>58</v>
      </c>
      <c r="E37" s="35" t="s">
        <v>147</v>
      </c>
    </row>
    <row r="38" spans="1:16" ht="12.75">
      <c r="A38" s="24" t="s">
        <v>49</v>
      </c>
      <c s="29" t="s">
        <v>84</v>
      </c>
      <c s="29" t="s">
        <v>174</v>
      </c>
      <c s="24" t="s">
        <v>51</v>
      </c>
      <c s="30" t="s">
        <v>175</v>
      </c>
      <c s="31" t="s">
        <v>91</v>
      </c>
      <c s="32">
        <v>256.8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753</v>
      </c>
    </row>
    <row r="40" spans="1:5" ht="25.5">
      <c r="A40" s="36" t="s">
        <v>56</v>
      </c>
      <c r="E40" s="37" t="s">
        <v>754</v>
      </c>
    </row>
    <row r="41" spans="1:5" ht="191.25">
      <c r="A41" t="s">
        <v>58</v>
      </c>
      <c r="E41" s="35" t="s">
        <v>178</v>
      </c>
    </row>
    <row r="42" spans="1:18" ht="12.75" customHeight="1">
      <c r="A42" s="6" t="s">
        <v>47</v>
      </c>
      <c s="6"/>
      <c s="40" t="s">
        <v>39</v>
      </c>
      <c s="6"/>
      <c s="27" t="s">
        <v>88</v>
      </c>
      <c s="6"/>
      <c s="6"/>
      <c s="6"/>
      <c s="41">
        <f>0+Q42</f>
      </c>
      <c r="O42">
        <f>0+R42</f>
      </c>
      <c r="Q42">
        <f>0+I43+I47+I51+I55</f>
      </c>
      <c>
        <f>0+O43+O47+O51+O55</f>
      </c>
    </row>
    <row r="43" spans="1:16" ht="12.75">
      <c r="A43" s="24" t="s">
        <v>49</v>
      </c>
      <c s="29" t="s">
        <v>44</v>
      </c>
      <c s="29" t="s">
        <v>272</v>
      </c>
      <c s="24" t="s">
        <v>51</v>
      </c>
      <c s="30" t="s">
        <v>273</v>
      </c>
      <c s="31" t="s">
        <v>91</v>
      </c>
      <c s="32">
        <v>256.8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02">
      <c r="A44" s="34" t="s">
        <v>54</v>
      </c>
      <c r="E44" s="35" t="s">
        <v>751</v>
      </c>
    </row>
    <row r="45" spans="1:5" ht="12.75">
      <c r="A45" s="36" t="s">
        <v>56</v>
      </c>
      <c r="E45" s="37" t="s">
        <v>755</v>
      </c>
    </row>
    <row r="46" spans="1:5" ht="51">
      <c r="A46" t="s">
        <v>58</v>
      </c>
      <c r="E46" s="35" t="s">
        <v>266</v>
      </c>
    </row>
    <row r="47" spans="1:16" ht="12.75">
      <c r="A47" s="24" t="s">
        <v>49</v>
      </c>
      <c s="29" t="s">
        <v>46</v>
      </c>
      <c s="29" t="s">
        <v>756</v>
      </c>
      <c s="24" t="s">
        <v>51</v>
      </c>
      <c s="30" t="s">
        <v>757</v>
      </c>
      <c s="31" t="s">
        <v>157</v>
      </c>
      <c s="32">
        <v>8560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76.5">
      <c r="A48" s="34" t="s">
        <v>54</v>
      </c>
      <c r="E48" s="35" t="s">
        <v>749</v>
      </c>
    </row>
    <row r="49" spans="1:5" ht="12.75">
      <c r="A49" s="36" t="s">
        <v>56</v>
      </c>
      <c r="E49" s="37" t="s">
        <v>758</v>
      </c>
    </row>
    <row r="50" spans="1:5" ht="51">
      <c r="A50" t="s">
        <v>58</v>
      </c>
      <c r="E50" s="35" t="s">
        <v>284</v>
      </c>
    </row>
    <row r="51" spans="1:16" ht="12.75">
      <c r="A51" s="24" t="s">
        <v>49</v>
      </c>
      <c s="29" t="s">
        <v>126</v>
      </c>
      <c s="29" t="s">
        <v>759</v>
      </c>
      <c s="24" t="s">
        <v>51</v>
      </c>
      <c s="30" t="s">
        <v>760</v>
      </c>
      <c s="31" t="s">
        <v>91</v>
      </c>
      <c s="32">
        <v>171.2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76.5">
      <c r="A52" s="34" t="s">
        <v>54</v>
      </c>
      <c r="E52" s="35" t="s">
        <v>749</v>
      </c>
    </row>
    <row r="53" spans="1:5" ht="12.75">
      <c r="A53" s="36" t="s">
        <v>56</v>
      </c>
      <c r="E53" s="37" t="s">
        <v>761</v>
      </c>
    </row>
    <row r="54" spans="1:5" ht="204">
      <c r="A54" t="s">
        <v>58</v>
      </c>
      <c r="E54" s="35" t="s">
        <v>762</v>
      </c>
    </row>
    <row r="55" spans="1:16" ht="12.75">
      <c r="A55" s="24" t="s">
        <v>49</v>
      </c>
      <c s="29" t="s">
        <v>130</v>
      </c>
      <c s="29" t="s">
        <v>763</v>
      </c>
      <c s="24" t="s">
        <v>33</v>
      </c>
      <c s="30" t="s">
        <v>764</v>
      </c>
      <c s="31" t="s">
        <v>91</v>
      </c>
      <c s="32">
        <v>256.8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76.5">
      <c r="A56" s="34" t="s">
        <v>54</v>
      </c>
      <c r="E56" s="35" t="s">
        <v>749</v>
      </c>
    </row>
    <row r="57" spans="1:5" ht="12.75">
      <c r="A57" s="36" t="s">
        <v>56</v>
      </c>
      <c r="E57" s="37" t="s">
        <v>765</v>
      </c>
    </row>
    <row r="58" spans="1:5" ht="204">
      <c r="A58" t="s">
        <v>58</v>
      </c>
      <c r="E58" s="35" t="s">
        <v>762</v>
      </c>
    </row>
    <row r="59" spans="1:18" ht="12.75" customHeight="1">
      <c r="A59" s="6" t="s">
        <v>47</v>
      </c>
      <c s="6"/>
      <c s="40" t="s">
        <v>44</v>
      </c>
      <c s="6"/>
      <c s="27" t="s">
        <v>327</v>
      </c>
      <c s="6"/>
      <c s="6"/>
      <c s="6"/>
      <c s="41">
        <f>0+Q59</f>
      </c>
      <c r="O59">
        <f>0+R59</f>
      </c>
      <c r="Q59">
        <f>0+I60</f>
      </c>
      <c>
        <f>0+O60</f>
      </c>
    </row>
    <row r="60" spans="1:16" ht="25.5">
      <c r="A60" s="24" t="s">
        <v>49</v>
      </c>
      <c s="29" t="s">
        <v>132</v>
      </c>
      <c s="29" t="s">
        <v>370</v>
      </c>
      <c s="24" t="s">
        <v>51</v>
      </c>
      <c s="30" t="s">
        <v>371</v>
      </c>
      <c s="31" t="s">
        <v>157</v>
      </c>
      <c s="32">
        <v>250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766</v>
      </c>
    </row>
    <row r="62" spans="1:5" ht="12.75">
      <c r="A62" s="36" t="s">
        <v>56</v>
      </c>
      <c r="E62" s="37" t="s">
        <v>767</v>
      </c>
    </row>
    <row r="63" spans="1:5" ht="38.25">
      <c r="A63" t="s">
        <v>58</v>
      </c>
      <c r="E63" s="35" t="s">
        <v>373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55</v>
      </c>
    </row>
    <row r="12" spans="1:5" ht="12.75">
      <c r="A12" s="36" t="s">
        <v>56</v>
      </c>
      <c r="E12" s="37" t="s">
        <v>57</v>
      </c>
    </row>
    <row r="13" spans="1:5" ht="12.75">
      <c r="A13" t="s">
        <v>58</v>
      </c>
      <c r="E13" s="35" t="s">
        <v>59</v>
      </c>
    </row>
    <row r="14" spans="1:16" ht="12.75">
      <c r="A14" s="24" t="s">
        <v>49</v>
      </c>
      <c s="29" t="s">
        <v>27</v>
      </c>
      <c s="29" t="s">
        <v>60</v>
      </c>
      <c s="24" t="s">
        <v>51</v>
      </c>
      <c s="30" t="s">
        <v>61</v>
      </c>
      <c s="31" t="s">
        <v>62</v>
      </c>
      <c s="32">
        <v>7.2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54</v>
      </c>
      <c r="E15" s="35" t="s">
        <v>63</v>
      </c>
    </row>
    <row r="16" spans="1:5" ht="25.5">
      <c r="A16" s="36" t="s">
        <v>56</v>
      </c>
      <c r="E16" s="37" t="s">
        <v>64</v>
      </c>
    </row>
    <row r="17" spans="1:5" ht="12.75">
      <c r="A17" t="s">
        <v>58</v>
      </c>
      <c r="E17" s="35" t="s">
        <v>65</v>
      </c>
    </row>
    <row r="18" spans="1:16" ht="12.75">
      <c r="A18" s="24" t="s">
        <v>49</v>
      </c>
      <c s="29" t="s">
        <v>26</v>
      </c>
      <c s="29" t="s">
        <v>66</v>
      </c>
      <c s="24" t="s">
        <v>51</v>
      </c>
      <c s="30" t="s">
        <v>67</v>
      </c>
      <c s="31" t="s">
        <v>53</v>
      </c>
      <c s="32">
        <v>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51">
      <c r="A20" s="36" t="s">
        <v>56</v>
      </c>
      <c r="E20" s="37" t="s">
        <v>68</v>
      </c>
    </row>
    <row r="21" spans="1:5" ht="12.75">
      <c r="A21" t="s">
        <v>58</v>
      </c>
      <c r="E21" s="35" t="s">
        <v>65</v>
      </c>
    </row>
    <row r="22" spans="1:16" ht="12.75">
      <c r="A22" s="24" t="s">
        <v>49</v>
      </c>
      <c s="29" t="s">
        <v>37</v>
      </c>
      <c s="29" t="s">
        <v>69</v>
      </c>
      <c s="24" t="s">
        <v>51</v>
      </c>
      <c s="30" t="s">
        <v>70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56</v>
      </c>
      <c r="E24" s="37" t="s">
        <v>51</v>
      </c>
    </row>
    <row r="25" spans="1:5" ht="12.75">
      <c r="A25" t="s">
        <v>58</v>
      </c>
      <c r="E25" s="35" t="s">
        <v>65</v>
      </c>
    </row>
    <row r="26" spans="1:16" ht="12.75">
      <c r="A26" s="24" t="s">
        <v>49</v>
      </c>
      <c s="29" t="s">
        <v>39</v>
      </c>
      <c s="29" t="s">
        <v>71</v>
      </c>
      <c s="24" t="s">
        <v>51</v>
      </c>
      <c s="30" t="s">
        <v>72</v>
      </c>
      <c s="31" t="s">
        <v>53</v>
      </c>
      <c s="32">
        <v>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38.25">
      <c r="A28" s="36" t="s">
        <v>56</v>
      </c>
      <c r="E28" s="37" t="s">
        <v>73</v>
      </c>
    </row>
    <row r="29" spans="1:5" ht="76.5">
      <c r="A29" t="s">
        <v>58</v>
      </c>
      <c r="E29" s="35" t="s">
        <v>74</v>
      </c>
    </row>
    <row r="30" spans="1:16" ht="12.75">
      <c r="A30" s="24" t="s">
        <v>49</v>
      </c>
      <c s="29" t="s">
        <v>41</v>
      </c>
      <c s="29" t="s">
        <v>75</v>
      </c>
      <c s="24" t="s">
        <v>51</v>
      </c>
      <c s="30" t="s">
        <v>76</v>
      </c>
      <c s="31" t="s">
        <v>53</v>
      </c>
      <c s="32">
        <v>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77</v>
      </c>
    </row>
    <row r="32" spans="1:5" ht="25.5">
      <c r="A32" s="36" t="s">
        <v>56</v>
      </c>
      <c r="E32" s="37" t="s">
        <v>78</v>
      </c>
    </row>
    <row r="33" spans="1:5" ht="12.75">
      <c r="A33" t="s">
        <v>58</v>
      </c>
      <c r="E33" s="35" t="s">
        <v>65</v>
      </c>
    </row>
    <row r="34" spans="1:16" ht="12.75">
      <c r="A34" s="24" t="s">
        <v>49</v>
      </c>
      <c s="29" t="s">
        <v>79</v>
      </c>
      <c s="29" t="s">
        <v>80</v>
      </c>
      <c s="24" t="s">
        <v>51</v>
      </c>
      <c s="30" t="s">
        <v>81</v>
      </c>
      <c s="31" t="s">
        <v>53</v>
      </c>
      <c s="32">
        <v>2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25.5">
      <c r="A36" s="36" t="s">
        <v>56</v>
      </c>
      <c r="E36" s="37" t="s">
        <v>82</v>
      </c>
    </row>
    <row r="37" spans="1:5" ht="89.25">
      <c r="A37" t="s">
        <v>58</v>
      </c>
      <c r="E37" s="35" t="s">
        <v>83</v>
      </c>
    </row>
    <row r="38" spans="1:16" ht="12.75">
      <c r="A38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56</v>
      </c>
      <c r="E40" s="37" t="s">
        <v>51</v>
      </c>
    </row>
    <row r="41" spans="1:5" ht="25.5">
      <c r="A41" t="s">
        <v>58</v>
      </c>
      <c r="E41" s="35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0+O9+O34+O123+O140+O161+O210+O223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20</v>
      </c>
      <c s="38">
        <f>0+I9+I34+I123+I140+I161+I210+I223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20</v>
      </c>
      <c s="6"/>
      <c s="18" t="s">
        <v>88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4" t="s">
        <v>49</v>
      </c>
      <c s="29" t="s">
        <v>33</v>
      </c>
      <c s="29" t="s">
        <v>89</v>
      </c>
      <c s="24" t="s">
        <v>33</v>
      </c>
      <c s="30" t="s">
        <v>90</v>
      </c>
      <c s="31" t="s">
        <v>91</v>
      </c>
      <c s="32">
        <v>897.082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91.25">
      <c r="A12" s="36" t="s">
        <v>56</v>
      </c>
      <c r="E12" s="37" t="s">
        <v>92</v>
      </c>
    </row>
    <row r="13" spans="1:5" ht="25.5">
      <c r="A13" t="s">
        <v>58</v>
      </c>
      <c r="E13" s="35" t="s">
        <v>93</v>
      </c>
    </row>
    <row r="14" spans="1:16" ht="12.75">
      <c r="A14" s="24" t="s">
        <v>49</v>
      </c>
      <c s="29" t="s">
        <v>27</v>
      </c>
      <c s="29" t="s">
        <v>89</v>
      </c>
      <c s="24" t="s">
        <v>27</v>
      </c>
      <c s="30" t="s">
        <v>90</v>
      </c>
      <c s="31" t="s">
        <v>91</v>
      </c>
      <c s="32">
        <v>550.2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94</v>
      </c>
    </row>
    <row r="16" spans="1:5" ht="25.5">
      <c r="A16" s="36" t="s">
        <v>56</v>
      </c>
      <c r="E16" s="37" t="s">
        <v>95</v>
      </c>
    </row>
    <row r="17" spans="1:5" ht="25.5">
      <c r="A17" t="s">
        <v>58</v>
      </c>
      <c r="E17" s="35" t="s">
        <v>93</v>
      </c>
    </row>
    <row r="18" spans="1:16" ht="12.75">
      <c r="A18" s="24" t="s">
        <v>49</v>
      </c>
      <c s="29" t="s">
        <v>26</v>
      </c>
      <c s="29" t="s">
        <v>89</v>
      </c>
      <c s="24" t="s">
        <v>26</v>
      </c>
      <c s="30" t="s">
        <v>90</v>
      </c>
      <c s="31" t="s">
        <v>91</v>
      </c>
      <c s="32">
        <v>3.815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96</v>
      </c>
    </row>
    <row r="20" spans="1:5" ht="76.5">
      <c r="A20" s="36" t="s">
        <v>56</v>
      </c>
      <c r="E20" s="37" t="s">
        <v>97</v>
      </c>
    </row>
    <row r="21" spans="1:5" ht="25.5">
      <c r="A21" t="s">
        <v>58</v>
      </c>
      <c r="E21" s="35" t="s">
        <v>93</v>
      </c>
    </row>
    <row r="22" spans="1:16" ht="12.75">
      <c r="A22" s="24" t="s">
        <v>49</v>
      </c>
      <c s="29" t="s">
        <v>37</v>
      </c>
      <c s="29" t="s">
        <v>98</v>
      </c>
      <c s="24" t="s">
        <v>51</v>
      </c>
      <c s="30" t="s">
        <v>99</v>
      </c>
      <c s="31" t="s">
        <v>91</v>
      </c>
      <c s="32">
        <v>23.693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25.5">
      <c r="A24" s="36" t="s">
        <v>56</v>
      </c>
      <c r="E24" s="37" t="s">
        <v>100</v>
      </c>
    </row>
    <row r="25" spans="1:5" ht="25.5">
      <c r="A25" t="s">
        <v>58</v>
      </c>
      <c r="E25" s="35" t="s">
        <v>93</v>
      </c>
    </row>
    <row r="26" spans="1:16" ht="12.75">
      <c r="A26" s="24" t="s">
        <v>49</v>
      </c>
      <c s="29" t="s">
        <v>39</v>
      </c>
      <c s="29" t="s">
        <v>101</v>
      </c>
      <c s="24" t="s">
        <v>33</v>
      </c>
      <c s="30" t="s">
        <v>102</v>
      </c>
      <c s="31" t="s">
        <v>91</v>
      </c>
      <c s="32">
        <v>97.312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103</v>
      </c>
    </row>
    <row r="28" spans="1:5" ht="140.25">
      <c r="A28" s="36" t="s">
        <v>56</v>
      </c>
      <c r="E28" s="37" t="s">
        <v>104</v>
      </c>
    </row>
    <row r="29" spans="1:5" ht="25.5">
      <c r="A29" t="s">
        <v>58</v>
      </c>
      <c r="E29" s="35" t="s">
        <v>93</v>
      </c>
    </row>
    <row r="30" spans="1:16" ht="12.75">
      <c r="A30" s="24" t="s">
        <v>49</v>
      </c>
      <c s="29" t="s">
        <v>41</v>
      </c>
      <c s="29" t="s">
        <v>101</v>
      </c>
      <c s="24" t="s">
        <v>27</v>
      </c>
      <c s="30" t="s">
        <v>102</v>
      </c>
      <c s="31" t="s">
        <v>91</v>
      </c>
      <c s="32">
        <v>3.08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103</v>
      </c>
    </row>
    <row r="32" spans="1:5" ht="51">
      <c r="A32" s="36" t="s">
        <v>56</v>
      </c>
      <c r="E32" s="37" t="s">
        <v>105</v>
      </c>
    </row>
    <row r="33" spans="1:5" ht="25.5">
      <c r="A33" t="s">
        <v>58</v>
      </c>
      <c r="E33" s="35" t="s">
        <v>93</v>
      </c>
    </row>
    <row r="34" spans="1:18" ht="12.75" customHeight="1">
      <c r="A34" s="6" t="s">
        <v>47</v>
      </c>
      <c s="6"/>
      <c s="40" t="s">
        <v>33</v>
      </c>
      <c s="6"/>
      <c s="27" t="s">
        <v>106</v>
      </c>
      <c s="6"/>
      <c s="6"/>
      <c s="6"/>
      <c s="41">
        <f>0+Q34</f>
      </c>
      <c r="O34">
        <f>0+R34</f>
      </c>
      <c r="Q34">
        <f>0+I35+I39+I43+I47+I51+I55+I59+I63+I67+I71+I75+I79+I83+I87+I91+I95+I99+I103+I107+I111+I115+I119</f>
      </c>
      <c>
        <f>0+O35+O39+O43+O47+O51+O55+O59+O63+O67+O71+O75+O79+O83+O87+O91+O95+O99+O103+O107+O111+O115+O119</f>
      </c>
    </row>
    <row r="35" spans="1:16" ht="12.75">
      <c r="A35" s="24" t="s">
        <v>49</v>
      </c>
      <c s="29" t="s">
        <v>79</v>
      </c>
      <c s="29" t="s">
        <v>107</v>
      </c>
      <c s="24" t="s">
        <v>51</v>
      </c>
      <c s="30" t="s">
        <v>108</v>
      </c>
      <c s="31" t="s">
        <v>91</v>
      </c>
      <c s="32">
        <v>13.125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109</v>
      </c>
    </row>
    <row r="37" spans="1:5" ht="165.75">
      <c r="A37" s="36" t="s">
        <v>56</v>
      </c>
      <c r="E37" s="37" t="s">
        <v>110</v>
      </c>
    </row>
    <row r="38" spans="1:5" ht="38.25">
      <c r="A38" t="s">
        <v>58</v>
      </c>
      <c r="E38" s="35" t="s">
        <v>111</v>
      </c>
    </row>
    <row r="39" spans="1:16" ht="12.75">
      <c r="A39" s="24" t="s">
        <v>49</v>
      </c>
      <c s="29" t="s">
        <v>84</v>
      </c>
      <c s="29" t="s">
        <v>112</v>
      </c>
      <c s="24" t="s">
        <v>51</v>
      </c>
      <c s="30" t="s">
        <v>113</v>
      </c>
      <c s="31" t="s">
        <v>114</v>
      </c>
      <c s="32">
        <v>5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63.75">
      <c r="A41" s="36" t="s">
        <v>56</v>
      </c>
      <c r="E41" s="37" t="s">
        <v>115</v>
      </c>
    </row>
    <row r="42" spans="1:5" ht="165.75">
      <c r="A42" t="s">
        <v>58</v>
      </c>
      <c r="E42" s="35" t="s">
        <v>116</v>
      </c>
    </row>
    <row r="43" spans="1:16" ht="25.5">
      <c r="A43" s="24" t="s">
        <v>49</v>
      </c>
      <c s="29" t="s">
        <v>44</v>
      </c>
      <c s="29" t="s">
        <v>117</v>
      </c>
      <c s="24" t="s">
        <v>51</v>
      </c>
      <c s="30" t="s">
        <v>118</v>
      </c>
      <c s="31" t="s">
        <v>91</v>
      </c>
      <c s="32">
        <v>587.75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119</v>
      </c>
    </row>
    <row r="45" spans="1:5" ht="165.75">
      <c r="A45" s="36" t="s">
        <v>56</v>
      </c>
      <c r="E45" s="37" t="s">
        <v>120</v>
      </c>
    </row>
    <row r="46" spans="1:5" ht="63.75">
      <c r="A46" t="s">
        <v>58</v>
      </c>
      <c r="E46" s="35" t="s">
        <v>121</v>
      </c>
    </row>
    <row r="47" spans="1:16" ht="12.75">
      <c r="A47" s="24" t="s">
        <v>49</v>
      </c>
      <c s="29" t="s">
        <v>46</v>
      </c>
      <c s="29" t="s">
        <v>122</v>
      </c>
      <c s="24" t="s">
        <v>51</v>
      </c>
      <c s="30" t="s">
        <v>123</v>
      </c>
      <c s="31" t="s">
        <v>124</v>
      </c>
      <c s="32">
        <v>175.5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119</v>
      </c>
    </row>
    <row r="49" spans="1:5" ht="76.5">
      <c r="A49" s="36" t="s">
        <v>56</v>
      </c>
      <c r="E49" s="37" t="s">
        <v>125</v>
      </c>
    </row>
    <row r="50" spans="1:5" ht="63.75">
      <c r="A50" t="s">
        <v>58</v>
      </c>
      <c r="E50" s="35" t="s">
        <v>121</v>
      </c>
    </row>
    <row r="51" spans="1:16" ht="12.75">
      <c r="A51" s="24" t="s">
        <v>49</v>
      </c>
      <c s="29" t="s">
        <v>126</v>
      </c>
      <c s="29" t="s">
        <v>127</v>
      </c>
      <c s="24" t="s">
        <v>33</v>
      </c>
      <c s="30" t="s">
        <v>128</v>
      </c>
      <c s="31" t="s">
        <v>91</v>
      </c>
      <c s="32">
        <v>174.712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119</v>
      </c>
    </row>
    <row r="53" spans="1:5" ht="204">
      <c r="A53" s="36" t="s">
        <v>56</v>
      </c>
      <c r="E53" s="37" t="s">
        <v>129</v>
      </c>
    </row>
    <row r="54" spans="1:5" ht="63.75">
      <c r="A54" t="s">
        <v>58</v>
      </c>
      <c r="E54" s="35" t="s">
        <v>121</v>
      </c>
    </row>
    <row r="55" spans="1:16" ht="12.75">
      <c r="A55" s="24" t="s">
        <v>49</v>
      </c>
      <c s="29" t="s">
        <v>130</v>
      </c>
      <c s="29" t="s">
        <v>127</v>
      </c>
      <c s="24" t="s">
        <v>27</v>
      </c>
      <c s="30" t="s">
        <v>128</v>
      </c>
      <c s="31" t="s">
        <v>91</v>
      </c>
      <c s="32">
        <v>6.895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119</v>
      </c>
    </row>
    <row r="57" spans="1:5" ht="140.25">
      <c r="A57" s="36" t="s">
        <v>56</v>
      </c>
      <c r="E57" s="37" t="s">
        <v>131</v>
      </c>
    </row>
    <row r="58" spans="1:5" ht="63.75">
      <c r="A58" t="s">
        <v>58</v>
      </c>
      <c r="E58" s="35" t="s">
        <v>121</v>
      </c>
    </row>
    <row r="59" spans="1:16" ht="12.75">
      <c r="A59" s="24" t="s">
        <v>49</v>
      </c>
      <c s="29" t="s">
        <v>132</v>
      </c>
      <c s="29" t="s">
        <v>133</v>
      </c>
      <c s="24" t="s">
        <v>51</v>
      </c>
      <c s="30" t="s">
        <v>134</v>
      </c>
      <c s="31" t="s">
        <v>124</v>
      </c>
      <c s="32">
        <v>442.85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89.25">
      <c r="A61" s="36" t="s">
        <v>56</v>
      </c>
      <c r="E61" s="37" t="s">
        <v>135</v>
      </c>
    </row>
    <row r="62" spans="1:5" ht="25.5">
      <c r="A62" t="s">
        <v>58</v>
      </c>
      <c r="E62" s="35" t="s">
        <v>136</v>
      </c>
    </row>
    <row r="63" spans="1:16" ht="12.75">
      <c r="A63" s="24" t="s">
        <v>49</v>
      </c>
      <c s="29" t="s">
        <v>137</v>
      </c>
      <c s="29" t="s">
        <v>138</v>
      </c>
      <c s="24" t="s">
        <v>51</v>
      </c>
      <c s="30" t="s">
        <v>139</v>
      </c>
      <c s="31" t="s">
        <v>91</v>
      </c>
      <c s="32">
        <v>14.25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140</v>
      </c>
    </row>
    <row r="65" spans="1:5" ht="76.5">
      <c r="A65" s="36" t="s">
        <v>56</v>
      </c>
      <c r="E65" s="37" t="s">
        <v>141</v>
      </c>
    </row>
    <row r="66" spans="1:5" ht="25.5">
      <c r="A66" t="s">
        <v>58</v>
      </c>
      <c r="E66" s="35" t="s">
        <v>142</v>
      </c>
    </row>
    <row r="67" spans="1:16" ht="12.75">
      <c r="A67" s="24" t="s">
        <v>49</v>
      </c>
      <c s="29" t="s">
        <v>143</v>
      </c>
      <c s="29" t="s">
        <v>144</v>
      </c>
      <c s="24" t="s">
        <v>51</v>
      </c>
      <c s="30" t="s">
        <v>145</v>
      </c>
      <c s="31" t="s">
        <v>91</v>
      </c>
      <c s="32">
        <v>19.263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119</v>
      </c>
    </row>
    <row r="69" spans="1:5" ht="140.25">
      <c r="A69" s="36" t="s">
        <v>56</v>
      </c>
      <c r="E69" s="37" t="s">
        <v>146</v>
      </c>
    </row>
    <row r="70" spans="1:5" ht="382.5">
      <c r="A70" t="s">
        <v>58</v>
      </c>
      <c r="E70" s="35" t="s">
        <v>147</v>
      </c>
    </row>
    <row r="71" spans="1:16" ht="12.75">
      <c r="A71" s="24" t="s">
        <v>49</v>
      </c>
      <c s="29" t="s">
        <v>148</v>
      </c>
      <c s="29" t="s">
        <v>149</v>
      </c>
      <c s="24" t="s">
        <v>33</v>
      </c>
      <c s="30" t="s">
        <v>150</v>
      </c>
      <c s="31" t="s">
        <v>91</v>
      </c>
      <c s="32">
        <v>214.762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119</v>
      </c>
    </row>
    <row r="73" spans="1:5" ht="153">
      <c r="A73" s="36" t="s">
        <v>56</v>
      </c>
      <c r="E73" s="37" t="s">
        <v>151</v>
      </c>
    </row>
    <row r="74" spans="1:5" ht="382.5">
      <c r="A74" t="s">
        <v>58</v>
      </c>
      <c r="E74" s="35" t="s">
        <v>147</v>
      </c>
    </row>
    <row r="75" spans="1:16" ht="12.75">
      <c r="A75" s="24" t="s">
        <v>49</v>
      </c>
      <c s="29" t="s">
        <v>152</v>
      </c>
      <c s="29" t="s">
        <v>149</v>
      </c>
      <c s="24" t="s">
        <v>27</v>
      </c>
      <c s="30" t="s">
        <v>150</v>
      </c>
      <c s="31" t="s">
        <v>91</v>
      </c>
      <c s="32">
        <v>550.2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119</v>
      </c>
    </row>
    <row r="77" spans="1:5" ht="178.5">
      <c r="A77" s="36" t="s">
        <v>56</v>
      </c>
      <c r="E77" s="37" t="s">
        <v>153</v>
      </c>
    </row>
    <row r="78" spans="1:5" ht="382.5">
      <c r="A78" t="s">
        <v>58</v>
      </c>
      <c r="E78" s="35" t="s">
        <v>147</v>
      </c>
    </row>
    <row r="79" spans="1:16" ht="12.75">
      <c r="A79" s="24" t="s">
        <v>49</v>
      </c>
      <c s="29" t="s">
        <v>154</v>
      </c>
      <c s="29" t="s">
        <v>155</v>
      </c>
      <c s="24" t="s">
        <v>51</v>
      </c>
      <c s="30" t="s">
        <v>156</v>
      </c>
      <c s="31" t="s">
        <v>157</v>
      </c>
      <c s="32">
        <v>256.5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119</v>
      </c>
    </row>
    <row r="81" spans="1:5" ht="76.5">
      <c r="A81" s="36" t="s">
        <v>56</v>
      </c>
      <c r="E81" s="37" t="s">
        <v>158</v>
      </c>
    </row>
    <row r="82" spans="1:5" ht="63.75">
      <c r="A82" t="s">
        <v>58</v>
      </c>
      <c r="E82" s="35" t="s">
        <v>159</v>
      </c>
    </row>
    <row r="83" spans="1:16" ht="12.75">
      <c r="A83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114</v>
      </c>
      <c s="32">
        <v>4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38.25">
      <c r="A85" s="36" t="s">
        <v>56</v>
      </c>
      <c r="E85" s="37" t="s">
        <v>163</v>
      </c>
    </row>
    <row r="86" spans="1:5" ht="63.75">
      <c r="A86" t="s">
        <v>58</v>
      </c>
      <c r="E86" s="35" t="s">
        <v>159</v>
      </c>
    </row>
    <row r="87" spans="1:16" ht="12.75">
      <c r="A87" s="24" t="s">
        <v>49</v>
      </c>
      <c s="29" t="s">
        <v>164</v>
      </c>
      <c s="29" t="s">
        <v>165</v>
      </c>
      <c s="24" t="s">
        <v>51</v>
      </c>
      <c s="30" t="s">
        <v>166</v>
      </c>
      <c s="31" t="s">
        <v>91</v>
      </c>
      <c s="32">
        <v>34.05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119</v>
      </c>
    </row>
    <row r="89" spans="1:5" ht="178.5">
      <c r="A89" s="36" t="s">
        <v>56</v>
      </c>
      <c r="E89" s="37" t="s">
        <v>167</v>
      </c>
    </row>
    <row r="90" spans="1:5" ht="344.25">
      <c r="A90" t="s">
        <v>58</v>
      </c>
      <c r="E90" s="35" t="s">
        <v>168</v>
      </c>
    </row>
    <row r="91" spans="1:16" ht="12.75">
      <c r="A91" s="24" t="s">
        <v>49</v>
      </c>
      <c s="29" t="s">
        <v>169</v>
      </c>
      <c s="29" t="s">
        <v>170</v>
      </c>
      <c s="24" t="s">
        <v>51</v>
      </c>
      <c s="30" t="s">
        <v>171</v>
      </c>
      <c s="31" t="s">
        <v>91</v>
      </c>
      <c s="32">
        <v>12.678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119</v>
      </c>
    </row>
    <row r="93" spans="1:5" ht="216.75">
      <c r="A93" s="36" t="s">
        <v>56</v>
      </c>
      <c r="E93" s="37" t="s">
        <v>172</v>
      </c>
    </row>
    <row r="94" spans="1:5" ht="344.25">
      <c r="A94" t="s">
        <v>58</v>
      </c>
      <c r="E94" s="35" t="s">
        <v>168</v>
      </c>
    </row>
    <row r="95" spans="1:16" ht="12.75">
      <c r="A95" s="24" t="s">
        <v>49</v>
      </c>
      <c s="29" t="s">
        <v>173</v>
      </c>
      <c s="29" t="s">
        <v>174</v>
      </c>
      <c s="24" t="s">
        <v>51</v>
      </c>
      <c s="30" t="s">
        <v>175</v>
      </c>
      <c s="31" t="s">
        <v>91</v>
      </c>
      <c s="32">
        <v>1447.282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176</v>
      </c>
    </row>
    <row r="97" spans="1:5" ht="51">
      <c r="A97" s="36" t="s">
        <v>56</v>
      </c>
      <c r="E97" s="37" t="s">
        <v>177</v>
      </c>
    </row>
    <row r="98" spans="1:5" ht="191.25">
      <c r="A98" t="s">
        <v>58</v>
      </c>
      <c r="E98" s="35" t="s">
        <v>178</v>
      </c>
    </row>
    <row r="99" spans="1:16" ht="12.75">
      <c r="A99" s="24" t="s">
        <v>49</v>
      </c>
      <c s="29" t="s">
        <v>179</v>
      </c>
      <c s="29" t="s">
        <v>180</v>
      </c>
      <c s="24" t="s">
        <v>51</v>
      </c>
      <c s="30" t="s">
        <v>181</v>
      </c>
      <c s="31" t="s">
        <v>91</v>
      </c>
      <c s="32">
        <v>54.3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54</v>
      </c>
      <c r="E100" s="35" t="s">
        <v>51</v>
      </c>
    </row>
    <row r="101" spans="1:5" ht="114.75">
      <c r="A101" s="36" t="s">
        <v>56</v>
      </c>
      <c r="E101" s="37" t="s">
        <v>182</v>
      </c>
    </row>
    <row r="102" spans="1:5" ht="242.25">
      <c r="A102" t="s">
        <v>58</v>
      </c>
      <c r="E102" s="35" t="s">
        <v>183</v>
      </c>
    </row>
    <row r="103" spans="1:16" ht="12.75">
      <c r="A103" s="24" t="s">
        <v>49</v>
      </c>
      <c s="29" t="s">
        <v>184</v>
      </c>
      <c s="29" t="s">
        <v>185</v>
      </c>
      <c s="24" t="s">
        <v>51</v>
      </c>
      <c s="30" t="s">
        <v>186</v>
      </c>
      <c s="31" t="s">
        <v>91</v>
      </c>
      <c s="32">
        <v>22.721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204">
      <c r="A105" s="36" t="s">
        <v>56</v>
      </c>
      <c r="E105" s="37" t="s">
        <v>187</v>
      </c>
    </row>
    <row r="106" spans="1:5" ht="229.5">
      <c r="A106" t="s">
        <v>58</v>
      </c>
      <c r="E106" s="35" t="s">
        <v>188</v>
      </c>
    </row>
    <row r="107" spans="1:16" ht="12.75">
      <c r="A107" s="24" t="s">
        <v>49</v>
      </c>
      <c s="29" t="s">
        <v>189</v>
      </c>
      <c s="29" t="s">
        <v>190</v>
      </c>
      <c s="24" t="s">
        <v>51</v>
      </c>
      <c s="30" t="s">
        <v>191</v>
      </c>
      <c s="31" t="s">
        <v>157</v>
      </c>
      <c s="32">
        <v>2174.6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178.5">
      <c r="A109" s="36" t="s">
        <v>56</v>
      </c>
      <c r="E109" s="37" t="s">
        <v>192</v>
      </c>
    </row>
    <row r="110" spans="1:5" ht="38.25">
      <c r="A110" t="s">
        <v>58</v>
      </c>
      <c r="E110" s="35" t="s">
        <v>193</v>
      </c>
    </row>
    <row r="111" spans="1:16" ht="12.75">
      <c r="A111" s="24" t="s">
        <v>49</v>
      </c>
      <c s="29" t="s">
        <v>194</v>
      </c>
      <c s="29" t="s">
        <v>195</v>
      </c>
      <c s="24" t="s">
        <v>51</v>
      </c>
      <c s="30" t="s">
        <v>196</v>
      </c>
      <c s="31" t="s">
        <v>157</v>
      </c>
      <c s="32">
        <v>182.5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54</v>
      </c>
      <c r="E112" s="35" t="s">
        <v>51</v>
      </c>
    </row>
    <row r="113" spans="1:5" ht="89.25">
      <c r="A113" s="36" t="s">
        <v>56</v>
      </c>
      <c r="E113" s="37" t="s">
        <v>197</v>
      </c>
    </row>
    <row r="114" spans="1:5" ht="38.25">
      <c r="A114" t="s">
        <v>58</v>
      </c>
      <c r="E114" s="35" t="s">
        <v>198</v>
      </c>
    </row>
    <row r="115" spans="1:16" ht="12.75">
      <c r="A115" s="24" t="s">
        <v>49</v>
      </c>
      <c s="29" t="s">
        <v>199</v>
      </c>
      <c s="29" t="s">
        <v>200</v>
      </c>
      <c s="24" t="s">
        <v>51</v>
      </c>
      <c s="30" t="s">
        <v>201</v>
      </c>
      <c s="31" t="s">
        <v>157</v>
      </c>
      <c s="32">
        <v>182.5</v>
      </c>
      <c s="33">
        <v>0</v>
      </c>
      <c s="33">
        <f>ROUND(ROUND(H115,2)*ROUND(G115,3),2)</f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51">
      <c r="A117" s="36" t="s">
        <v>56</v>
      </c>
      <c r="E117" s="37" t="s">
        <v>202</v>
      </c>
    </row>
    <row r="118" spans="1:5" ht="38.25">
      <c r="A118" t="s">
        <v>58</v>
      </c>
      <c r="E118" s="35" t="s">
        <v>203</v>
      </c>
    </row>
    <row r="119" spans="1:16" ht="12.75">
      <c r="A119" s="24" t="s">
        <v>49</v>
      </c>
      <c s="29" t="s">
        <v>204</v>
      </c>
      <c s="29" t="s">
        <v>205</v>
      </c>
      <c s="24" t="s">
        <v>51</v>
      </c>
      <c s="30" t="s">
        <v>206</v>
      </c>
      <c s="31" t="s">
        <v>91</v>
      </c>
      <c s="32">
        <v>7.3</v>
      </c>
      <c s="33">
        <v>0</v>
      </c>
      <c s="33">
        <f>ROUND(ROUND(H119,2)*ROUND(G119,3),2)</f>
      </c>
      <c r="O119">
        <f>(I119*21)/100</f>
      </c>
      <c t="s">
        <v>27</v>
      </c>
    </row>
    <row r="120" spans="1:5" ht="12.75">
      <c r="A120" s="34" t="s">
        <v>54</v>
      </c>
      <c r="E120" s="35" t="s">
        <v>51</v>
      </c>
    </row>
    <row r="121" spans="1:5" ht="76.5">
      <c r="A121" s="36" t="s">
        <v>56</v>
      </c>
      <c r="E121" s="37" t="s">
        <v>207</v>
      </c>
    </row>
    <row r="122" spans="1:5" ht="38.25">
      <c r="A122" t="s">
        <v>58</v>
      </c>
      <c r="E122" s="35" t="s">
        <v>208</v>
      </c>
    </row>
    <row r="123" spans="1:18" ht="12.75" customHeight="1">
      <c r="A123" s="6" t="s">
        <v>47</v>
      </c>
      <c s="6"/>
      <c s="40" t="s">
        <v>27</v>
      </c>
      <c s="6"/>
      <c s="27" t="s">
        <v>209</v>
      </c>
      <c s="6"/>
      <c s="6"/>
      <c s="6"/>
      <c s="41">
        <f>0+Q123</f>
      </c>
      <c r="O123">
        <f>0+R123</f>
      </c>
      <c r="Q123">
        <f>0+I124+I128+I132+I136</f>
      </c>
      <c>
        <f>0+O124+O128+O132+O136</f>
      </c>
    </row>
    <row r="124" spans="1:16" ht="12.75">
      <c r="A124" s="24" t="s">
        <v>49</v>
      </c>
      <c s="29" t="s">
        <v>210</v>
      </c>
      <c s="29" t="s">
        <v>211</v>
      </c>
      <c s="24" t="s">
        <v>51</v>
      </c>
      <c s="30" t="s">
        <v>212</v>
      </c>
      <c s="31" t="s">
        <v>124</v>
      </c>
      <c s="32">
        <v>172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54</v>
      </c>
      <c r="E125" s="35" t="s">
        <v>51</v>
      </c>
    </row>
    <row r="126" spans="1:5" ht="51">
      <c r="A126" s="36" t="s">
        <v>56</v>
      </c>
      <c r="E126" s="37" t="s">
        <v>213</v>
      </c>
    </row>
    <row r="127" spans="1:5" ht="165.75">
      <c r="A127" t="s">
        <v>58</v>
      </c>
      <c r="E127" s="35" t="s">
        <v>214</v>
      </c>
    </row>
    <row r="128" spans="1:16" ht="12.75">
      <c r="A128" s="24" t="s">
        <v>49</v>
      </c>
      <c s="29" t="s">
        <v>215</v>
      </c>
      <c s="29" t="s">
        <v>216</v>
      </c>
      <c s="24" t="s">
        <v>51</v>
      </c>
      <c s="30" t="s">
        <v>217</v>
      </c>
      <c s="31" t="s">
        <v>157</v>
      </c>
      <c s="32">
        <v>301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63.75">
      <c r="A130" s="36" t="s">
        <v>56</v>
      </c>
      <c r="E130" s="37" t="s">
        <v>218</v>
      </c>
    </row>
    <row r="131" spans="1:5" ht="102">
      <c r="A131" t="s">
        <v>58</v>
      </c>
      <c r="E131" s="35" t="s">
        <v>219</v>
      </c>
    </row>
    <row r="132" spans="1:16" ht="12.75">
      <c r="A132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91</v>
      </c>
      <c s="32">
        <v>1.584</v>
      </c>
      <c s="33">
        <v>0</v>
      </c>
      <c s="33">
        <f>ROUND(ROUND(H132,2)*ROUND(G132,3),2)</f>
      </c>
      <c r="O132">
        <f>(I132*21)/100</f>
      </c>
      <c t="s">
        <v>27</v>
      </c>
    </row>
    <row r="133" spans="1:5" ht="12.75">
      <c r="A133" s="34" t="s">
        <v>54</v>
      </c>
      <c r="E133" s="35" t="s">
        <v>51</v>
      </c>
    </row>
    <row r="134" spans="1:5" ht="51">
      <c r="A134" s="36" t="s">
        <v>56</v>
      </c>
      <c r="E134" s="37" t="s">
        <v>223</v>
      </c>
    </row>
    <row r="135" spans="1:5" ht="395.25">
      <c r="A135" t="s">
        <v>58</v>
      </c>
      <c r="E135" s="35" t="s">
        <v>224</v>
      </c>
    </row>
    <row r="136" spans="1:16" ht="12.75">
      <c r="A136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91</v>
      </c>
      <c s="32">
        <v>1.305</v>
      </c>
      <c s="33">
        <v>0</v>
      </c>
      <c s="33">
        <f>ROUND(ROUND(H136,2)*ROUND(G136,3),2)</f>
      </c>
      <c r="O136">
        <f>(I136*21)/100</f>
      </c>
      <c t="s">
        <v>27</v>
      </c>
    </row>
    <row r="137" spans="1:5" ht="12.75">
      <c r="A137" s="34" t="s">
        <v>54</v>
      </c>
      <c r="E137" s="35" t="s">
        <v>51</v>
      </c>
    </row>
    <row r="138" spans="1:5" ht="165.75">
      <c r="A138" s="36" t="s">
        <v>56</v>
      </c>
      <c r="E138" s="37" t="s">
        <v>228</v>
      </c>
    </row>
    <row r="139" spans="1:5" ht="395.25">
      <c r="A139" t="s">
        <v>58</v>
      </c>
      <c r="E139" s="35" t="s">
        <v>224</v>
      </c>
    </row>
    <row r="140" spans="1:18" ht="12.75" customHeight="1">
      <c r="A140" s="6" t="s">
        <v>47</v>
      </c>
      <c s="6"/>
      <c s="40" t="s">
        <v>37</v>
      </c>
      <c s="6"/>
      <c s="27" t="s">
        <v>229</v>
      </c>
      <c s="6"/>
      <c s="6"/>
      <c s="6"/>
      <c s="41">
        <f>0+Q140</f>
      </c>
      <c r="O140">
        <f>0+R140</f>
      </c>
      <c r="Q140">
        <f>0+I141+I145+I149+I153+I157</f>
      </c>
      <c>
        <f>0+O141+O145+O149+O153+O157</f>
      </c>
    </row>
    <row r="141" spans="1:16" ht="12.75">
      <c r="A141" s="24" t="s">
        <v>49</v>
      </c>
      <c s="29" t="s">
        <v>230</v>
      </c>
      <c s="29" t="s">
        <v>231</v>
      </c>
      <c s="24" t="s">
        <v>51</v>
      </c>
      <c s="30" t="s">
        <v>232</v>
      </c>
      <c s="31" t="s">
        <v>91</v>
      </c>
      <c s="32">
        <v>13.002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54</v>
      </c>
      <c r="E142" s="35" t="s">
        <v>51</v>
      </c>
    </row>
    <row r="143" spans="1:5" ht="280.5">
      <c r="A143" s="36" t="s">
        <v>56</v>
      </c>
      <c r="E143" s="37" t="s">
        <v>233</v>
      </c>
    </row>
    <row r="144" spans="1:5" ht="395.25">
      <c r="A144" t="s">
        <v>58</v>
      </c>
      <c r="E144" s="35" t="s">
        <v>234</v>
      </c>
    </row>
    <row r="145" spans="1:16" ht="12.75">
      <c r="A145" s="24" t="s">
        <v>49</v>
      </c>
      <c s="29" t="s">
        <v>235</v>
      </c>
      <c s="29" t="s">
        <v>236</v>
      </c>
      <c s="24" t="s">
        <v>51</v>
      </c>
      <c s="30" t="s">
        <v>237</v>
      </c>
      <c s="31" t="s">
        <v>238</v>
      </c>
      <c s="32">
        <v>0.096</v>
      </c>
      <c s="33">
        <v>0</v>
      </c>
      <c s="33">
        <f>ROUND(ROUND(H145,2)*ROUND(G145,3),2)</f>
      </c>
      <c r="O145">
        <f>(I145*21)/100</f>
      </c>
      <c t="s">
        <v>27</v>
      </c>
    </row>
    <row r="146" spans="1:5" ht="12.75">
      <c r="A146" s="34" t="s">
        <v>54</v>
      </c>
      <c r="E146" s="35" t="s">
        <v>51</v>
      </c>
    </row>
    <row r="147" spans="1:5" ht="114.75">
      <c r="A147" s="36" t="s">
        <v>56</v>
      </c>
      <c r="E147" s="37" t="s">
        <v>239</v>
      </c>
    </row>
    <row r="148" spans="1:5" ht="178.5">
      <c r="A148" t="s">
        <v>58</v>
      </c>
      <c r="E148" s="35" t="s">
        <v>240</v>
      </c>
    </row>
    <row r="149" spans="1:16" ht="12.75">
      <c r="A149" s="24" t="s">
        <v>49</v>
      </c>
      <c s="29" t="s">
        <v>241</v>
      </c>
      <c s="29" t="s">
        <v>242</v>
      </c>
      <c s="24" t="s">
        <v>51</v>
      </c>
      <c s="30" t="s">
        <v>243</v>
      </c>
      <c s="31" t="s">
        <v>91</v>
      </c>
      <c s="32">
        <v>550.2</v>
      </c>
      <c s="33">
        <v>0</v>
      </c>
      <c s="33">
        <f>ROUND(ROUND(H149,2)*ROUND(G149,3),2)</f>
      </c>
      <c r="O149">
        <f>(I149*21)/100</f>
      </c>
      <c t="s">
        <v>27</v>
      </c>
    </row>
    <row r="150" spans="1:5" ht="12.75">
      <c r="A150" s="34" t="s">
        <v>54</v>
      </c>
      <c r="E150" s="35" t="s">
        <v>244</v>
      </c>
    </row>
    <row r="151" spans="1:5" ht="153">
      <c r="A151" s="36" t="s">
        <v>56</v>
      </c>
      <c r="E151" s="37" t="s">
        <v>245</v>
      </c>
    </row>
    <row r="152" spans="1:5" ht="38.25">
      <c r="A152" t="s">
        <v>58</v>
      </c>
      <c r="E152" s="35" t="s">
        <v>246</v>
      </c>
    </row>
    <row r="153" spans="1:16" ht="12.75">
      <c r="A153" s="24" t="s">
        <v>49</v>
      </c>
      <c s="29" t="s">
        <v>247</v>
      </c>
      <c s="29" t="s">
        <v>248</v>
      </c>
      <c s="24" t="s">
        <v>51</v>
      </c>
      <c s="30" t="s">
        <v>249</v>
      </c>
      <c s="31" t="s">
        <v>91</v>
      </c>
      <c s="32">
        <v>2.5</v>
      </c>
      <c s="33">
        <v>0</v>
      </c>
      <c s="33">
        <f>ROUND(ROUND(H153,2)*ROUND(G153,3),2)</f>
      </c>
      <c r="O153">
        <f>(I153*21)/100</f>
      </c>
      <c t="s">
        <v>27</v>
      </c>
    </row>
    <row r="154" spans="1:5" ht="12.75">
      <c r="A154" s="34" t="s">
        <v>54</v>
      </c>
      <c r="E154" s="35" t="s">
        <v>51</v>
      </c>
    </row>
    <row r="155" spans="1:5" ht="76.5">
      <c r="A155" s="36" t="s">
        <v>56</v>
      </c>
      <c r="E155" s="37" t="s">
        <v>250</v>
      </c>
    </row>
    <row r="156" spans="1:5" ht="51">
      <c r="A156" t="s">
        <v>58</v>
      </c>
      <c r="E156" s="35" t="s">
        <v>251</v>
      </c>
    </row>
    <row r="157" spans="1:16" ht="12.75">
      <c r="A157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91</v>
      </c>
      <c s="32">
        <v>3.639</v>
      </c>
      <c s="33">
        <v>0</v>
      </c>
      <c s="33">
        <f>ROUND(ROUND(H157,2)*ROUND(G157,3),2)</f>
      </c>
      <c r="O157">
        <f>(I157*21)/100</f>
      </c>
      <c t="s">
        <v>27</v>
      </c>
    </row>
    <row r="158" spans="1:5" ht="12.75">
      <c r="A158" s="34" t="s">
        <v>54</v>
      </c>
      <c r="E158" s="35" t="s">
        <v>51</v>
      </c>
    </row>
    <row r="159" spans="1:5" ht="191.25">
      <c r="A159" s="36" t="s">
        <v>56</v>
      </c>
      <c r="E159" s="37" t="s">
        <v>255</v>
      </c>
    </row>
    <row r="160" spans="1:5" ht="102">
      <c r="A160" t="s">
        <v>58</v>
      </c>
      <c r="E160" s="35" t="s">
        <v>256</v>
      </c>
    </row>
    <row r="161" spans="1:18" ht="12.75" customHeight="1">
      <c r="A161" s="6" t="s">
        <v>47</v>
      </c>
      <c s="6"/>
      <c s="40" t="s">
        <v>39</v>
      </c>
      <c s="6"/>
      <c s="27" t="s">
        <v>88</v>
      </c>
      <c s="6"/>
      <c s="6"/>
      <c s="6"/>
      <c s="41">
        <f>0+Q161</f>
      </c>
      <c r="O161">
        <f>0+R161</f>
      </c>
      <c r="Q161">
        <f>0+I162+I166+I170+I174+I178+I182+I186+I190+I194+I198+I202+I206</f>
      </c>
      <c>
        <f>0+O162+O166+O170+O174+O178+O182+O186+O190+O194+O198+O202+O206</f>
      </c>
    </row>
    <row r="162" spans="1:16" ht="12.75">
      <c r="A162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157</v>
      </c>
      <c s="32">
        <v>3.6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51</v>
      </c>
    </row>
    <row r="164" spans="1:5" ht="38.25">
      <c r="A164" s="36" t="s">
        <v>56</v>
      </c>
      <c r="E164" s="37" t="s">
        <v>260</v>
      </c>
    </row>
    <row r="165" spans="1:5" ht="127.5">
      <c r="A165" t="s">
        <v>58</v>
      </c>
      <c r="E165" s="35" t="s">
        <v>261</v>
      </c>
    </row>
    <row r="166" spans="1:16" ht="25.5">
      <c r="A166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157</v>
      </c>
      <c s="32">
        <v>1878.6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51</v>
      </c>
    </row>
    <row r="168" spans="1:5" ht="114.75">
      <c r="A168" s="36" t="s">
        <v>56</v>
      </c>
      <c r="E168" s="37" t="s">
        <v>265</v>
      </c>
    </row>
    <row r="169" spans="1:5" ht="51">
      <c r="A169" t="s">
        <v>58</v>
      </c>
      <c r="E169" s="35" t="s">
        <v>266</v>
      </c>
    </row>
    <row r="170" spans="1:16" ht="25.5">
      <c r="A170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157</v>
      </c>
      <c s="32">
        <v>505.4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140.25">
      <c r="A172" s="36" t="s">
        <v>56</v>
      </c>
      <c r="E172" s="37" t="s">
        <v>270</v>
      </c>
    </row>
    <row r="173" spans="1:5" ht="51">
      <c r="A173" t="s">
        <v>58</v>
      </c>
      <c r="E173" s="35" t="s">
        <v>266</v>
      </c>
    </row>
    <row r="174" spans="1:16" ht="12.75">
      <c r="A174" s="24" t="s">
        <v>49</v>
      </c>
      <c s="29" t="s">
        <v>271</v>
      </c>
      <c s="29" t="s">
        <v>272</v>
      </c>
      <c s="24" t="s">
        <v>51</v>
      </c>
      <c s="30" t="s">
        <v>273</v>
      </c>
      <c s="31" t="s">
        <v>91</v>
      </c>
      <c s="32">
        <v>356.19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51</v>
      </c>
    </row>
    <row r="176" spans="1:5" ht="178.5">
      <c r="A176" s="36" t="s">
        <v>56</v>
      </c>
      <c r="E176" s="37" t="s">
        <v>274</v>
      </c>
    </row>
    <row r="177" spans="1:5" ht="51">
      <c r="A177" t="s">
        <v>58</v>
      </c>
      <c r="E177" s="35" t="s">
        <v>266</v>
      </c>
    </row>
    <row r="178" spans="1:16" ht="12.75">
      <c r="A178" s="24" t="s">
        <v>49</v>
      </c>
      <c s="29" t="s">
        <v>275</v>
      </c>
      <c s="29" t="s">
        <v>276</v>
      </c>
      <c s="24" t="s">
        <v>51</v>
      </c>
      <c s="30" t="s">
        <v>277</v>
      </c>
      <c s="31" t="s">
        <v>157</v>
      </c>
      <c s="32">
        <v>154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51</v>
      </c>
    </row>
    <row r="180" spans="1:5" ht="114.75">
      <c r="A180" s="36" t="s">
        <v>56</v>
      </c>
      <c r="E180" s="37" t="s">
        <v>278</v>
      </c>
    </row>
    <row r="181" spans="1:5" ht="102">
      <c r="A181" t="s">
        <v>58</v>
      </c>
      <c r="E181" s="35" t="s">
        <v>279</v>
      </c>
    </row>
    <row r="182" spans="1:16" ht="12.75">
      <c r="A182" s="24" t="s">
        <v>49</v>
      </c>
      <c s="29" t="s">
        <v>280</v>
      </c>
      <c s="29" t="s">
        <v>281</v>
      </c>
      <c s="24" t="s">
        <v>51</v>
      </c>
      <c s="30" t="s">
        <v>282</v>
      </c>
      <c s="31" t="s">
        <v>157</v>
      </c>
      <c s="32">
        <v>2532.61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51</v>
      </c>
    </row>
    <row r="184" spans="1:5" ht="153">
      <c r="A184" s="36" t="s">
        <v>56</v>
      </c>
      <c r="E184" s="37" t="s">
        <v>283</v>
      </c>
    </row>
    <row r="185" spans="1:5" ht="51">
      <c r="A185" t="s">
        <v>58</v>
      </c>
      <c r="E185" s="35" t="s">
        <v>284</v>
      </c>
    </row>
    <row r="186" spans="1:16" ht="12.75">
      <c r="A186" s="24" t="s">
        <v>49</v>
      </c>
      <c s="29" t="s">
        <v>285</v>
      </c>
      <c s="29" t="s">
        <v>286</v>
      </c>
      <c s="24" t="s">
        <v>33</v>
      </c>
      <c s="30" t="s">
        <v>287</v>
      </c>
      <c s="31" t="s">
        <v>157</v>
      </c>
      <c s="32">
        <v>2486.61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51</v>
      </c>
    </row>
    <row r="188" spans="1:5" ht="178.5">
      <c r="A188" s="36" t="s">
        <v>56</v>
      </c>
      <c r="E188" s="37" t="s">
        <v>288</v>
      </c>
    </row>
    <row r="189" spans="1:5" ht="140.25">
      <c r="A189" t="s">
        <v>58</v>
      </c>
      <c r="E189" s="35" t="s">
        <v>289</v>
      </c>
    </row>
    <row r="190" spans="1:16" ht="12.75">
      <c r="A190" s="24" t="s">
        <v>49</v>
      </c>
      <c s="29" t="s">
        <v>290</v>
      </c>
      <c s="29" t="s">
        <v>286</v>
      </c>
      <c s="24" t="s">
        <v>27</v>
      </c>
      <c s="30" t="s">
        <v>287</v>
      </c>
      <c s="31" t="s">
        <v>157</v>
      </c>
      <c s="32">
        <v>77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54</v>
      </c>
      <c r="E191" s="35" t="s">
        <v>291</v>
      </c>
    </row>
    <row r="192" spans="1:5" ht="38.25">
      <c r="A192" s="36" t="s">
        <v>56</v>
      </c>
      <c r="E192" s="37" t="s">
        <v>292</v>
      </c>
    </row>
    <row r="193" spans="1:5" ht="140.25">
      <c r="A193" t="s">
        <v>58</v>
      </c>
      <c r="E193" s="35" t="s">
        <v>289</v>
      </c>
    </row>
    <row r="194" spans="1:16" ht="12.75">
      <c r="A194" s="24" t="s">
        <v>49</v>
      </c>
      <c s="29" t="s">
        <v>293</v>
      </c>
      <c s="29" t="s">
        <v>294</v>
      </c>
      <c s="24" t="s">
        <v>51</v>
      </c>
      <c s="30" t="s">
        <v>295</v>
      </c>
      <c s="31" t="s">
        <v>157</v>
      </c>
      <c s="32">
        <v>76.3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54</v>
      </c>
      <c r="E195" s="35" t="s">
        <v>291</v>
      </c>
    </row>
    <row r="196" spans="1:5" ht="89.25">
      <c r="A196" s="36" t="s">
        <v>56</v>
      </c>
      <c r="E196" s="37" t="s">
        <v>296</v>
      </c>
    </row>
    <row r="197" spans="1:5" ht="140.25">
      <c r="A197" t="s">
        <v>58</v>
      </c>
      <c r="E197" s="35" t="s">
        <v>289</v>
      </c>
    </row>
    <row r="198" spans="1:16" ht="12.75">
      <c r="A198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157</v>
      </c>
      <c s="32">
        <v>2358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12.75">
      <c r="A199" s="34" t="s">
        <v>54</v>
      </c>
      <c r="E199" s="35" t="s">
        <v>51</v>
      </c>
    </row>
    <row r="200" spans="1:5" ht="127.5">
      <c r="A200" s="36" t="s">
        <v>56</v>
      </c>
      <c r="E200" s="37" t="s">
        <v>300</v>
      </c>
    </row>
    <row r="201" spans="1:5" ht="140.25">
      <c r="A201" t="s">
        <v>58</v>
      </c>
      <c r="E201" s="35" t="s">
        <v>289</v>
      </c>
    </row>
    <row r="202" spans="1:16" ht="12.75">
      <c r="A202" s="24" t="s">
        <v>49</v>
      </c>
      <c s="29" t="s">
        <v>301</v>
      </c>
      <c s="29" t="s">
        <v>302</v>
      </c>
      <c s="24" t="s">
        <v>51</v>
      </c>
      <c s="30" t="s">
        <v>303</v>
      </c>
      <c s="31" t="s">
        <v>157</v>
      </c>
      <c s="32">
        <v>131.5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12.75">
      <c r="A203" s="34" t="s">
        <v>54</v>
      </c>
      <c r="E203" s="35" t="s">
        <v>51</v>
      </c>
    </row>
    <row r="204" spans="1:5" ht="114.75">
      <c r="A204" s="36" t="s">
        <v>56</v>
      </c>
      <c r="E204" s="37" t="s">
        <v>304</v>
      </c>
    </row>
    <row r="205" spans="1:5" ht="89.25">
      <c r="A205" t="s">
        <v>58</v>
      </c>
      <c r="E205" s="35" t="s">
        <v>305</v>
      </c>
    </row>
    <row r="206" spans="1:16" ht="12.75">
      <c r="A206" s="24" t="s">
        <v>49</v>
      </c>
      <c s="29" t="s">
        <v>306</v>
      </c>
      <c s="29" t="s">
        <v>307</v>
      </c>
      <c s="24" t="s">
        <v>51</v>
      </c>
      <c s="30" t="s">
        <v>308</v>
      </c>
      <c s="31" t="s">
        <v>124</v>
      </c>
      <c s="32">
        <v>2029.5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12.75">
      <c r="A207" s="34" t="s">
        <v>54</v>
      </c>
      <c r="E207" s="35" t="s">
        <v>51</v>
      </c>
    </row>
    <row r="208" spans="1:5" ht="127.5">
      <c r="A208" s="36" t="s">
        <v>56</v>
      </c>
      <c r="E208" s="37" t="s">
        <v>309</v>
      </c>
    </row>
    <row r="209" spans="1:5" ht="38.25">
      <c r="A209" t="s">
        <v>58</v>
      </c>
      <c r="E209" s="35" t="s">
        <v>310</v>
      </c>
    </row>
    <row r="210" spans="1:18" ht="12.75" customHeight="1">
      <c r="A210" s="6" t="s">
        <v>47</v>
      </c>
      <c s="6"/>
      <c s="40" t="s">
        <v>84</v>
      </c>
      <c s="6"/>
      <c s="27" t="s">
        <v>311</v>
      </c>
      <c s="6"/>
      <c s="6"/>
      <c s="6"/>
      <c s="41">
        <f>0+Q210</f>
      </c>
      <c r="O210">
        <f>0+R210</f>
      </c>
      <c r="Q210">
        <f>0+I211+I215+I219</f>
      </c>
      <c>
        <f>0+O211+O215+O219</f>
      </c>
    </row>
    <row r="211" spans="1:16" ht="12.75">
      <c r="A211" s="24" t="s">
        <v>49</v>
      </c>
      <c s="29" t="s">
        <v>312</v>
      </c>
      <c s="29" t="s">
        <v>313</v>
      </c>
      <c s="24" t="s">
        <v>51</v>
      </c>
      <c s="30" t="s">
        <v>314</v>
      </c>
      <c s="31" t="s">
        <v>124</v>
      </c>
      <c s="32">
        <v>14</v>
      </c>
      <c s="33">
        <v>0</v>
      </c>
      <c s="33">
        <f>ROUND(ROUND(H211,2)*ROUND(G211,3),2)</f>
      </c>
      <c r="O211">
        <f>(I211*21)/100</f>
      </c>
      <c t="s">
        <v>27</v>
      </c>
    </row>
    <row r="212" spans="1:5" ht="12.75">
      <c r="A212" s="34" t="s">
        <v>54</v>
      </c>
      <c r="E212" s="35" t="s">
        <v>51</v>
      </c>
    </row>
    <row r="213" spans="1:5" ht="51">
      <c r="A213" s="36" t="s">
        <v>56</v>
      </c>
      <c r="E213" s="37" t="s">
        <v>315</v>
      </c>
    </row>
    <row r="214" spans="1:5" ht="255">
      <c r="A214" t="s">
        <v>58</v>
      </c>
      <c r="E214" s="35" t="s">
        <v>316</v>
      </c>
    </row>
    <row r="215" spans="1:16" ht="12.75">
      <c r="A215" s="24" t="s">
        <v>49</v>
      </c>
      <c s="29" t="s">
        <v>317</v>
      </c>
      <c s="29" t="s">
        <v>318</v>
      </c>
      <c s="24" t="s">
        <v>51</v>
      </c>
      <c s="30" t="s">
        <v>319</v>
      </c>
      <c s="31" t="s">
        <v>114</v>
      </c>
      <c s="32">
        <v>2</v>
      </c>
      <c s="33">
        <v>0</v>
      </c>
      <c s="33">
        <f>ROUND(ROUND(H215,2)*ROUND(G215,3),2)</f>
      </c>
      <c r="O215">
        <f>(I215*21)/100</f>
      </c>
      <c t="s">
        <v>27</v>
      </c>
    </row>
    <row r="216" spans="1:5" ht="12.75">
      <c r="A216" s="34" t="s">
        <v>54</v>
      </c>
      <c r="E216" s="35" t="s">
        <v>51</v>
      </c>
    </row>
    <row r="217" spans="1:5" ht="51">
      <c r="A217" s="36" t="s">
        <v>56</v>
      </c>
      <c r="E217" s="37" t="s">
        <v>320</v>
      </c>
    </row>
    <row r="218" spans="1:5" ht="89.25">
      <c r="A218" t="s">
        <v>58</v>
      </c>
      <c r="E218" s="35" t="s">
        <v>321</v>
      </c>
    </row>
    <row r="219" spans="1:16" ht="12.75">
      <c r="A219" s="24" t="s">
        <v>49</v>
      </c>
      <c s="29" t="s">
        <v>322</v>
      </c>
      <c s="29" t="s">
        <v>323</v>
      </c>
      <c s="24" t="s">
        <v>51</v>
      </c>
      <c s="30" t="s">
        <v>324</v>
      </c>
      <c s="31" t="s">
        <v>114</v>
      </c>
      <c s="32">
        <v>4</v>
      </c>
      <c s="33">
        <v>0</v>
      </c>
      <c s="33">
        <f>ROUND(ROUND(H219,2)*ROUND(G219,3),2)</f>
      </c>
      <c r="O219">
        <f>(I219*21)/100</f>
      </c>
      <c t="s">
        <v>27</v>
      </c>
    </row>
    <row r="220" spans="1:5" ht="12.75">
      <c r="A220" s="34" t="s">
        <v>54</v>
      </c>
      <c r="E220" s="35" t="s">
        <v>51</v>
      </c>
    </row>
    <row r="221" spans="1:5" ht="38.25">
      <c r="A221" s="36" t="s">
        <v>56</v>
      </c>
      <c r="E221" s="37" t="s">
        <v>325</v>
      </c>
    </row>
    <row r="222" spans="1:5" ht="25.5">
      <c r="A222" t="s">
        <v>58</v>
      </c>
      <c r="E222" s="35" t="s">
        <v>326</v>
      </c>
    </row>
    <row r="223" spans="1:18" ht="12.75" customHeight="1">
      <c r="A223" s="6" t="s">
        <v>47</v>
      </c>
      <c s="6"/>
      <c s="40" t="s">
        <v>44</v>
      </c>
      <c s="6"/>
      <c s="27" t="s">
        <v>327</v>
      </c>
      <c s="6"/>
      <c s="6"/>
      <c s="6"/>
      <c s="41">
        <f>0+Q223</f>
      </c>
      <c r="O223">
        <f>0+R223</f>
      </c>
      <c r="Q223">
        <f>0+I224+I228+I232+I236+I240+I244+I248+I252+I256+I260+I264+I268+I272+I276+I280+I284+I288+I292+I296+I300+I304</f>
      </c>
      <c>
        <f>0+O224+O228+O232+O236+O240+O244+O248+O252+O256+O260+O264+O268+O272+O276+O280+O284+O288+O292+O296+O300+O304</f>
      </c>
    </row>
    <row r="224" spans="1:16" ht="12.75">
      <c r="A224" s="24" t="s">
        <v>49</v>
      </c>
      <c s="29" t="s">
        <v>328</v>
      </c>
      <c s="29" t="s">
        <v>329</v>
      </c>
      <c s="24" t="s">
        <v>51</v>
      </c>
      <c s="30" t="s">
        <v>330</v>
      </c>
      <c s="31" t="s">
        <v>124</v>
      </c>
      <c s="32">
        <v>18.8</v>
      </c>
      <c s="33">
        <v>0</v>
      </c>
      <c s="33">
        <f>ROUND(ROUND(H224,2)*ROUND(G224,3),2)</f>
      </c>
      <c r="O224">
        <f>(I224*21)/100</f>
      </c>
      <c t="s">
        <v>27</v>
      </c>
    </row>
    <row r="225" spans="1:5" ht="12.75">
      <c r="A225" s="34" t="s">
        <v>54</v>
      </c>
      <c r="E225" s="35" t="s">
        <v>51</v>
      </c>
    </row>
    <row r="226" spans="1:5" ht="51">
      <c r="A226" s="36" t="s">
        <v>56</v>
      </c>
      <c r="E226" s="37" t="s">
        <v>331</v>
      </c>
    </row>
    <row r="227" spans="1:5" ht="63.75">
      <c r="A227" t="s">
        <v>58</v>
      </c>
      <c r="E227" s="35" t="s">
        <v>332</v>
      </c>
    </row>
    <row r="228" spans="1:16" ht="12.75">
      <c r="A228" s="24" t="s">
        <v>49</v>
      </c>
      <c s="29" t="s">
        <v>333</v>
      </c>
      <c s="29" t="s">
        <v>334</v>
      </c>
      <c s="24" t="s">
        <v>51</v>
      </c>
      <c s="30" t="s">
        <v>335</v>
      </c>
      <c s="31" t="s">
        <v>124</v>
      </c>
      <c s="32">
        <v>18</v>
      </c>
      <c s="33">
        <v>0</v>
      </c>
      <c s="33">
        <f>ROUND(ROUND(H228,2)*ROUND(G228,3),2)</f>
      </c>
      <c r="O228">
        <f>(I228*21)/100</f>
      </c>
      <c t="s">
        <v>27</v>
      </c>
    </row>
    <row r="229" spans="1:5" ht="12.75">
      <c r="A229" s="34" t="s">
        <v>54</v>
      </c>
      <c r="E229" s="35" t="s">
        <v>119</v>
      </c>
    </row>
    <row r="230" spans="1:5" ht="38.25">
      <c r="A230" s="36" t="s">
        <v>56</v>
      </c>
      <c r="E230" s="37" t="s">
        <v>336</v>
      </c>
    </row>
    <row r="231" spans="1:5" ht="38.25">
      <c r="A231" t="s">
        <v>58</v>
      </c>
      <c r="E231" s="35" t="s">
        <v>337</v>
      </c>
    </row>
    <row r="232" spans="1:16" ht="25.5">
      <c r="A232" s="24" t="s">
        <v>49</v>
      </c>
      <c s="29" t="s">
        <v>338</v>
      </c>
      <c s="29" t="s">
        <v>339</v>
      </c>
      <c s="24" t="s">
        <v>51</v>
      </c>
      <c s="30" t="s">
        <v>340</v>
      </c>
      <c s="31" t="s">
        <v>124</v>
      </c>
      <c s="32">
        <v>175.1</v>
      </c>
      <c s="33">
        <v>0</v>
      </c>
      <c s="33">
        <f>ROUND(ROUND(H232,2)*ROUND(G232,3),2)</f>
      </c>
      <c r="O232">
        <f>(I232*21)/100</f>
      </c>
      <c t="s">
        <v>27</v>
      </c>
    </row>
    <row r="233" spans="1:5" ht="12.75">
      <c r="A233" s="34" t="s">
        <v>54</v>
      </c>
      <c r="E233" s="35" t="s">
        <v>51</v>
      </c>
    </row>
    <row r="234" spans="1:5" ht="76.5">
      <c r="A234" s="36" t="s">
        <v>56</v>
      </c>
      <c r="E234" s="37" t="s">
        <v>341</v>
      </c>
    </row>
    <row r="235" spans="1:5" ht="140.25">
      <c r="A235" t="s">
        <v>58</v>
      </c>
      <c r="E235" s="35" t="s">
        <v>342</v>
      </c>
    </row>
    <row r="236" spans="1:16" ht="25.5">
      <c r="A236" s="24" t="s">
        <v>49</v>
      </c>
      <c s="29" t="s">
        <v>343</v>
      </c>
      <c s="29" t="s">
        <v>344</v>
      </c>
      <c s="24" t="s">
        <v>51</v>
      </c>
      <c s="30" t="s">
        <v>345</v>
      </c>
      <c s="31" t="s">
        <v>114</v>
      </c>
      <c s="32">
        <v>29</v>
      </c>
      <c s="33">
        <v>0</v>
      </c>
      <c s="33">
        <f>ROUND(ROUND(H236,2)*ROUND(G236,3),2)</f>
      </c>
      <c r="O236">
        <f>(I236*21)/100</f>
      </c>
      <c t="s">
        <v>27</v>
      </c>
    </row>
    <row r="237" spans="1:5" ht="12.75">
      <c r="A237" s="34" t="s">
        <v>54</v>
      </c>
      <c r="E237" s="35" t="s">
        <v>51</v>
      </c>
    </row>
    <row r="238" spans="1:5" ht="165.75">
      <c r="A238" s="36" t="s">
        <v>56</v>
      </c>
      <c r="E238" s="37" t="s">
        <v>346</v>
      </c>
    </row>
    <row r="239" spans="1:5" ht="25.5">
      <c r="A239" t="s">
        <v>58</v>
      </c>
      <c r="E239" s="35" t="s">
        <v>347</v>
      </c>
    </row>
    <row r="240" spans="1:16" ht="12.75">
      <c r="A240" s="24" t="s">
        <v>49</v>
      </c>
      <c s="29" t="s">
        <v>348</v>
      </c>
      <c s="29" t="s">
        <v>349</v>
      </c>
      <c s="24" t="s">
        <v>51</v>
      </c>
      <c s="30" t="s">
        <v>350</v>
      </c>
      <c s="31" t="s">
        <v>114</v>
      </c>
      <c s="32">
        <v>26</v>
      </c>
      <c s="33">
        <v>0</v>
      </c>
      <c s="33">
        <f>ROUND(ROUND(H240,2)*ROUND(G240,3),2)</f>
      </c>
      <c r="O240">
        <f>(I240*21)/100</f>
      </c>
      <c t="s">
        <v>27</v>
      </c>
    </row>
    <row r="241" spans="1:5" ht="12.75">
      <c r="A241" s="34" t="s">
        <v>54</v>
      </c>
      <c r="E241" s="35" t="s">
        <v>51</v>
      </c>
    </row>
    <row r="242" spans="1:5" ht="153">
      <c r="A242" s="36" t="s">
        <v>56</v>
      </c>
      <c r="E242" s="37" t="s">
        <v>351</v>
      </c>
    </row>
    <row r="243" spans="1:5" ht="38.25">
      <c r="A243" t="s">
        <v>58</v>
      </c>
      <c r="E243" s="35" t="s">
        <v>352</v>
      </c>
    </row>
    <row r="244" spans="1:16" ht="12.75">
      <c r="A244" s="24" t="s">
        <v>49</v>
      </c>
      <c s="29" t="s">
        <v>353</v>
      </c>
      <c s="29" t="s">
        <v>354</v>
      </c>
      <c s="24" t="s">
        <v>51</v>
      </c>
      <c s="30" t="s">
        <v>355</v>
      </c>
      <c s="31" t="s">
        <v>114</v>
      </c>
      <c s="32">
        <v>1</v>
      </c>
      <c s="33">
        <v>0</v>
      </c>
      <c s="33">
        <f>ROUND(ROUND(H244,2)*ROUND(G244,3),2)</f>
      </c>
      <c r="O244">
        <f>(I244*21)/100</f>
      </c>
      <c t="s">
        <v>27</v>
      </c>
    </row>
    <row r="245" spans="1:5" ht="12.75">
      <c r="A245" s="34" t="s">
        <v>54</v>
      </c>
      <c r="E245" s="35" t="s">
        <v>51</v>
      </c>
    </row>
    <row r="246" spans="1:5" ht="25.5">
      <c r="A246" s="36" t="s">
        <v>56</v>
      </c>
      <c r="E246" s="37" t="s">
        <v>356</v>
      </c>
    </row>
    <row r="247" spans="1:5" ht="38.25">
      <c r="A247" t="s">
        <v>58</v>
      </c>
      <c r="E247" s="35" t="s">
        <v>352</v>
      </c>
    </row>
    <row r="248" spans="1:16" ht="12.75">
      <c r="A248" s="24" t="s">
        <v>49</v>
      </c>
      <c s="29" t="s">
        <v>357</v>
      </c>
      <c s="29" t="s">
        <v>358</v>
      </c>
      <c s="24" t="s">
        <v>51</v>
      </c>
      <c s="30" t="s">
        <v>359</v>
      </c>
      <c s="31" t="s">
        <v>114</v>
      </c>
      <c s="32">
        <v>1</v>
      </c>
      <c s="33">
        <v>0</v>
      </c>
      <c s="33">
        <f>ROUND(ROUND(H248,2)*ROUND(G248,3),2)</f>
      </c>
      <c r="O248">
        <f>(I248*21)/100</f>
      </c>
      <c t="s">
        <v>27</v>
      </c>
    </row>
    <row r="249" spans="1:5" ht="12.75">
      <c r="A249" s="34" t="s">
        <v>54</v>
      </c>
      <c r="E249" s="35" t="s">
        <v>51</v>
      </c>
    </row>
    <row r="250" spans="1:5" ht="25.5">
      <c r="A250" s="36" t="s">
        <v>56</v>
      </c>
      <c r="E250" s="37" t="s">
        <v>356</v>
      </c>
    </row>
    <row r="251" spans="1:5" ht="25.5">
      <c r="A251" t="s">
        <v>58</v>
      </c>
      <c r="E251" s="35" t="s">
        <v>347</v>
      </c>
    </row>
    <row r="252" spans="1:16" ht="38.25">
      <c r="A252" s="24" t="s">
        <v>49</v>
      </c>
      <c s="29" t="s">
        <v>360</v>
      </c>
      <c s="29" t="s">
        <v>361</v>
      </c>
      <c s="24" t="s">
        <v>51</v>
      </c>
      <c s="30" t="s">
        <v>362</v>
      </c>
      <c s="31" t="s">
        <v>114</v>
      </c>
      <c s="32">
        <v>18</v>
      </c>
      <c s="33">
        <v>0</v>
      </c>
      <c s="33">
        <f>ROUND(ROUND(H252,2)*ROUND(G252,3),2)</f>
      </c>
      <c r="O252">
        <f>(I252*21)/100</f>
      </c>
      <c t="s">
        <v>27</v>
      </c>
    </row>
    <row r="253" spans="1:5" ht="12.75">
      <c r="A253" s="34" t="s">
        <v>54</v>
      </c>
      <c r="E253" s="35" t="s">
        <v>51</v>
      </c>
    </row>
    <row r="254" spans="1:5" ht="63.75">
      <c r="A254" s="36" t="s">
        <v>56</v>
      </c>
      <c r="E254" s="37" t="s">
        <v>363</v>
      </c>
    </row>
    <row r="255" spans="1:5" ht="25.5">
      <c r="A255" t="s">
        <v>58</v>
      </c>
      <c r="E255" s="35" t="s">
        <v>364</v>
      </c>
    </row>
    <row r="256" spans="1:16" ht="12.75">
      <c r="A256" s="24" t="s">
        <v>49</v>
      </c>
      <c s="29" t="s">
        <v>365</v>
      </c>
      <c s="29" t="s">
        <v>366</v>
      </c>
      <c s="24" t="s">
        <v>51</v>
      </c>
      <c s="30" t="s">
        <v>367</v>
      </c>
      <c s="31" t="s">
        <v>114</v>
      </c>
      <c s="32">
        <v>17</v>
      </c>
      <c s="33">
        <v>0</v>
      </c>
      <c s="33">
        <f>ROUND(ROUND(H256,2)*ROUND(G256,3),2)</f>
      </c>
      <c r="O256">
        <f>(I256*21)/100</f>
      </c>
      <c t="s">
        <v>27</v>
      </c>
    </row>
    <row r="257" spans="1:5" ht="12.75">
      <c r="A257" s="34" t="s">
        <v>54</v>
      </c>
      <c r="E257" s="35" t="s">
        <v>51</v>
      </c>
    </row>
    <row r="258" spans="1:5" ht="63.75">
      <c r="A258" s="36" t="s">
        <v>56</v>
      </c>
      <c r="E258" s="37" t="s">
        <v>368</v>
      </c>
    </row>
    <row r="259" spans="1:5" ht="38.25">
      <c r="A259" t="s">
        <v>58</v>
      </c>
      <c r="E259" s="35" t="s">
        <v>352</v>
      </c>
    </row>
    <row r="260" spans="1:16" ht="25.5">
      <c r="A260" s="24" t="s">
        <v>49</v>
      </c>
      <c s="29" t="s">
        <v>369</v>
      </c>
      <c s="29" t="s">
        <v>370</v>
      </c>
      <c s="24" t="s">
        <v>51</v>
      </c>
      <c s="30" t="s">
        <v>371</v>
      </c>
      <c s="31" t="s">
        <v>157</v>
      </c>
      <c s="32">
        <v>72.413</v>
      </c>
      <c s="33">
        <v>0</v>
      </c>
      <c s="33">
        <f>ROUND(ROUND(H260,2)*ROUND(G260,3),2)</f>
      </c>
      <c r="O260">
        <f>(I260*21)/100</f>
      </c>
      <c t="s">
        <v>27</v>
      </c>
    </row>
    <row r="261" spans="1:5" ht="12.75">
      <c r="A261" s="34" t="s">
        <v>54</v>
      </c>
      <c r="E261" s="35" t="s">
        <v>51</v>
      </c>
    </row>
    <row r="262" spans="1:5" ht="102">
      <c r="A262" s="36" t="s">
        <v>56</v>
      </c>
      <c r="E262" s="37" t="s">
        <v>372</v>
      </c>
    </row>
    <row r="263" spans="1:5" ht="38.25">
      <c r="A263" t="s">
        <v>58</v>
      </c>
      <c r="E263" s="35" t="s">
        <v>373</v>
      </c>
    </row>
    <row r="264" spans="1:16" ht="25.5">
      <c r="A264" s="24" t="s">
        <v>49</v>
      </c>
      <c s="29" t="s">
        <v>374</v>
      </c>
      <c s="29" t="s">
        <v>375</v>
      </c>
      <c s="24" t="s">
        <v>51</v>
      </c>
      <c s="30" t="s">
        <v>376</v>
      </c>
      <c s="31" t="s">
        <v>157</v>
      </c>
      <c s="32">
        <v>72.413</v>
      </c>
      <c s="33">
        <v>0</v>
      </c>
      <c s="33">
        <f>ROUND(ROUND(H264,2)*ROUND(G264,3),2)</f>
      </c>
      <c r="O264">
        <f>(I264*21)/100</f>
      </c>
      <c t="s">
        <v>27</v>
      </c>
    </row>
    <row r="265" spans="1:5" ht="12.75">
      <c r="A265" s="34" t="s">
        <v>54</v>
      </c>
      <c r="E265" s="35" t="s">
        <v>51</v>
      </c>
    </row>
    <row r="266" spans="1:5" ht="102">
      <c r="A266" s="36" t="s">
        <v>56</v>
      </c>
      <c r="E266" s="37" t="s">
        <v>372</v>
      </c>
    </row>
    <row r="267" spans="1:5" ht="38.25">
      <c r="A267" t="s">
        <v>58</v>
      </c>
      <c r="E267" s="35" t="s">
        <v>373</v>
      </c>
    </row>
    <row r="268" spans="1:16" ht="12.75">
      <c r="A268" s="24" t="s">
        <v>49</v>
      </c>
      <c s="29" t="s">
        <v>377</v>
      </c>
      <c s="29" t="s">
        <v>378</v>
      </c>
      <c s="24" t="s">
        <v>51</v>
      </c>
      <c s="30" t="s">
        <v>379</v>
      </c>
      <c s="31" t="s">
        <v>157</v>
      </c>
      <c s="32">
        <v>25.5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54</v>
      </c>
      <c r="E269" s="35" t="s">
        <v>119</v>
      </c>
    </row>
    <row r="270" spans="1:5" ht="51">
      <c r="A270" s="36" t="s">
        <v>56</v>
      </c>
      <c r="E270" s="37" t="s">
        <v>380</v>
      </c>
    </row>
    <row r="271" spans="1:5" ht="12.75">
      <c r="A271" t="s">
        <v>58</v>
      </c>
      <c r="E271" s="35" t="s">
        <v>381</v>
      </c>
    </row>
    <row r="272" spans="1:16" ht="12.75">
      <c r="A272" s="24" t="s">
        <v>49</v>
      </c>
      <c s="29" t="s">
        <v>382</v>
      </c>
      <c s="29" t="s">
        <v>383</v>
      </c>
      <c s="24" t="s">
        <v>51</v>
      </c>
      <c s="30" t="s">
        <v>384</v>
      </c>
      <c s="31" t="s">
        <v>124</v>
      </c>
      <c s="32">
        <v>387.5</v>
      </c>
      <c s="33">
        <v>0</v>
      </c>
      <c s="33">
        <f>ROUND(ROUND(H272,2)*ROUND(G272,3),2)</f>
      </c>
      <c r="O272">
        <f>(I272*21)/100</f>
      </c>
      <c t="s">
        <v>27</v>
      </c>
    </row>
    <row r="273" spans="1:5" ht="12.75">
      <c r="A273" s="34" t="s">
        <v>54</v>
      </c>
      <c r="E273" s="35" t="s">
        <v>51</v>
      </c>
    </row>
    <row r="274" spans="1:5" ht="102">
      <c r="A274" s="36" t="s">
        <v>56</v>
      </c>
      <c r="E274" s="37" t="s">
        <v>385</v>
      </c>
    </row>
    <row r="275" spans="1:5" ht="38.25">
      <c r="A275" t="s">
        <v>58</v>
      </c>
      <c r="E275" s="35" t="s">
        <v>386</v>
      </c>
    </row>
    <row r="276" spans="1:16" ht="12.75">
      <c r="A276" s="24" t="s">
        <v>49</v>
      </c>
      <c s="29" t="s">
        <v>387</v>
      </c>
      <c s="29" t="s">
        <v>388</v>
      </c>
      <c s="24" t="s">
        <v>51</v>
      </c>
      <c s="30" t="s">
        <v>389</v>
      </c>
      <c s="31" t="s">
        <v>124</v>
      </c>
      <c s="32">
        <v>902</v>
      </c>
      <c s="33">
        <v>0</v>
      </c>
      <c s="33">
        <f>ROUND(ROUND(H276,2)*ROUND(G276,3),2)</f>
      </c>
      <c r="O276">
        <f>(I276*21)/100</f>
      </c>
      <c t="s">
        <v>27</v>
      </c>
    </row>
    <row r="277" spans="1:5" ht="12.75">
      <c r="A277" s="34" t="s">
        <v>54</v>
      </c>
      <c r="E277" s="35" t="s">
        <v>51</v>
      </c>
    </row>
    <row r="278" spans="1:5" ht="102">
      <c r="A278" s="36" t="s">
        <v>56</v>
      </c>
      <c r="E278" s="37" t="s">
        <v>390</v>
      </c>
    </row>
    <row r="279" spans="1:5" ht="63.75">
      <c r="A279" t="s">
        <v>58</v>
      </c>
      <c r="E279" s="35" t="s">
        <v>391</v>
      </c>
    </row>
    <row r="280" spans="1:16" ht="12.75">
      <c r="A280" s="24" t="s">
        <v>49</v>
      </c>
      <c s="29" t="s">
        <v>392</v>
      </c>
      <c s="29" t="s">
        <v>393</v>
      </c>
      <c s="24" t="s">
        <v>51</v>
      </c>
      <c s="30" t="s">
        <v>394</v>
      </c>
      <c s="31" t="s">
        <v>124</v>
      </c>
      <c s="32">
        <v>31.1</v>
      </c>
      <c s="33">
        <v>0</v>
      </c>
      <c s="33">
        <f>ROUND(ROUND(H280,2)*ROUND(G280,3),2)</f>
      </c>
      <c r="O280">
        <f>(I280*21)/100</f>
      </c>
      <c t="s">
        <v>27</v>
      </c>
    </row>
    <row r="281" spans="1:5" ht="12.75">
      <c r="A281" s="34" t="s">
        <v>54</v>
      </c>
      <c r="E281" s="35" t="s">
        <v>51</v>
      </c>
    </row>
    <row r="282" spans="1:5" ht="51">
      <c r="A282" s="36" t="s">
        <v>56</v>
      </c>
      <c r="E282" s="37" t="s">
        <v>395</v>
      </c>
    </row>
    <row r="283" spans="1:5" ht="38.25">
      <c r="A283" t="s">
        <v>58</v>
      </c>
      <c r="E283" s="35" t="s">
        <v>396</v>
      </c>
    </row>
    <row r="284" spans="1:16" ht="12.75">
      <c r="A284" s="24" t="s">
        <v>49</v>
      </c>
      <c s="29" t="s">
        <v>397</v>
      </c>
      <c s="29" t="s">
        <v>398</v>
      </c>
      <c s="24" t="s">
        <v>51</v>
      </c>
      <c s="30" t="s">
        <v>399</v>
      </c>
      <c s="31" t="s">
        <v>124</v>
      </c>
      <c s="32">
        <v>11.8</v>
      </c>
      <c s="33">
        <v>0</v>
      </c>
      <c s="33">
        <f>ROUND(ROUND(H284,2)*ROUND(G284,3),2)</f>
      </c>
      <c r="O284">
        <f>(I284*21)/100</f>
      </c>
      <c t="s">
        <v>27</v>
      </c>
    </row>
    <row r="285" spans="1:5" ht="12.75">
      <c r="A285" s="34" t="s">
        <v>54</v>
      </c>
      <c r="E285" s="35" t="s">
        <v>51</v>
      </c>
    </row>
    <row r="286" spans="1:5" ht="76.5">
      <c r="A286" s="36" t="s">
        <v>56</v>
      </c>
      <c r="E286" s="37" t="s">
        <v>400</v>
      </c>
    </row>
    <row r="287" spans="1:5" ht="63.75">
      <c r="A287" t="s">
        <v>58</v>
      </c>
      <c r="E287" s="35" t="s">
        <v>401</v>
      </c>
    </row>
    <row r="288" spans="1:16" ht="12.75">
      <c r="A288" s="24" t="s">
        <v>49</v>
      </c>
      <c s="29" t="s">
        <v>402</v>
      </c>
      <c s="29" t="s">
        <v>403</v>
      </c>
      <c s="24" t="s">
        <v>51</v>
      </c>
      <c s="30" t="s">
        <v>404</v>
      </c>
      <c s="31" t="s">
        <v>114</v>
      </c>
      <c s="32">
        <v>1</v>
      </c>
      <c s="33">
        <v>0</v>
      </c>
      <c s="33">
        <f>ROUND(ROUND(H288,2)*ROUND(G288,3),2)</f>
      </c>
      <c r="O288">
        <f>(I288*21)/100</f>
      </c>
      <c t="s">
        <v>27</v>
      </c>
    </row>
    <row r="289" spans="1:5" ht="12.75">
      <c r="A289" s="34" t="s">
        <v>54</v>
      </c>
      <c r="E289" s="35" t="s">
        <v>51</v>
      </c>
    </row>
    <row r="290" spans="1:5" ht="89.25">
      <c r="A290" s="36" t="s">
        <v>56</v>
      </c>
      <c r="E290" s="37" t="s">
        <v>405</v>
      </c>
    </row>
    <row r="291" spans="1:5" ht="63.75">
      <c r="A291" t="s">
        <v>58</v>
      </c>
      <c r="E291" s="35" t="s">
        <v>406</v>
      </c>
    </row>
    <row r="292" spans="1:16" ht="12.75">
      <c r="A292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124</v>
      </c>
      <c s="32">
        <v>442.85</v>
      </c>
      <c s="33">
        <v>0</v>
      </c>
      <c s="33">
        <f>ROUND(ROUND(H292,2)*ROUND(G292,3),2)</f>
      </c>
      <c r="O292">
        <f>(I292*21)/100</f>
      </c>
      <c t="s">
        <v>27</v>
      </c>
    </row>
    <row r="293" spans="1:5" ht="12.75">
      <c r="A293" s="34" t="s">
        <v>54</v>
      </c>
      <c r="E293" s="35" t="s">
        <v>51</v>
      </c>
    </row>
    <row r="294" spans="1:5" ht="89.25">
      <c r="A294" s="36" t="s">
        <v>56</v>
      </c>
      <c r="E294" s="37" t="s">
        <v>135</v>
      </c>
    </row>
    <row r="295" spans="1:5" ht="38.25">
      <c r="A295" t="s">
        <v>58</v>
      </c>
      <c r="E295" s="35" t="s">
        <v>410</v>
      </c>
    </row>
    <row r="296" spans="1:16" ht="12.75">
      <c r="A296" s="24" t="s">
        <v>49</v>
      </c>
      <c s="29" t="s">
        <v>411</v>
      </c>
      <c s="29" t="s">
        <v>412</v>
      </c>
      <c s="24" t="s">
        <v>51</v>
      </c>
      <c s="30" t="s">
        <v>413</v>
      </c>
      <c s="31" t="s">
        <v>114</v>
      </c>
      <c s="32">
        <v>1</v>
      </c>
      <c s="33">
        <v>0</v>
      </c>
      <c s="33">
        <f>ROUND(ROUND(H296,2)*ROUND(G296,3),2)</f>
      </c>
      <c r="O296">
        <f>(I296*21)/100</f>
      </c>
      <c t="s">
        <v>27</v>
      </c>
    </row>
    <row r="297" spans="1:5" ht="12.75">
      <c r="A297" s="34" t="s">
        <v>54</v>
      </c>
      <c r="E297" s="35" t="s">
        <v>51</v>
      </c>
    </row>
    <row r="298" spans="1:5" ht="76.5">
      <c r="A298" s="36" t="s">
        <v>56</v>
      </c>
      <c r="E298" s="37" t="s">
        <v>414</v>
      </c>
    </row>
    <row r="299" spans="1:5" ht="38.25">
      <c r="A299" t="s">
        <v>58</v>
      </c>
      <c r="E299" s="35" t="s">
        <v>415</v>
      </c>
    </row>
    <row r="300" spans="1:16" ht="12.75">
      <c r="A300" s="24" t="s">
        <v>49</v>
      </c>
      <c s="29" t="s">
        <v>416</v>
      </c>
      <c s="29" t="s">
        <v>417</v>
      </c>
      <c s="24" t="s">
        <v>51</v>
      </c>
      <c s="30" t="s">
        <v>418</v>
      </c>
      <c s="31" t="s">
        <v>157</v>
      </c>
      <c s="32">
        <v>480</v>
      </c>
      <c s="33">
        <v>0</v>
      </c>
      <c s="33">
        <f>ROUND(ROUND(H300,2)*ROUND(G300,3),2)</f>
      </c>
      <c r="O300">
        <f>(I300*21)/100</f>
      </c>
      <c t="s">
        <v>27</v>
      </c>
    </row>
    <row r="301" spans="1:5" ht="12.75">
      <c r="A301" s="34" t="s">
        <v>54</v>
      </c>
      <c r="E301" s="35" t="s">
        <v>419</v>
      </c>
    </row>
    <row r="302" spans="1:5" ht="63.75">
      <c r="A302" s="36" t="s">
        <v>56</v>
      </c>
      <c r="E302" s="37" t="s">
        <v>420</v>
      </c>
    </row>
    <row r="303" spans="1:5" ht="25.5">
      <c r="A303" t="s">
        <v>58</v>
      </c>
      <c r="E303" s="35" t="s">
        <v>421</v>
      </c>
    </row>
    <row r="304" spans="1:16" ht="12.75">
      <c r="A304" s="24" t="s">
        <v>49</v>
      </c>
      <c s="29" t="s">
        <v>422</v>
      </c>
      <c s="29" t="s">
        <v>423</v>
      </c>
      <c s="24" t="s">
        <v>51</v>
      </c>
      <c s="30" t="s">
        <v>424</v>
      </c>
      <c s="31" t="s">
        <v>91</v>
      </c>
      <c s="32">
        <v>2.52</v>
      </c>
      <c s="33">
        <v>0</v>
      </c>
      <c s="33">
        <f>ROUND(ROUND(H304,2)*ROUND(G304,3),2)</f>
      </c>
      <c r="O304">
        <f>(I304*21)/100</f>
      </c>
      <c t="s">
        <v>27</v>
      </c>
    </row>
    <row r="305" spans="1:5" ht="12.75">
      <c r="A305" s="34" t="s">
        <v>54</v>
      </c>
      <c r="E305" s="35" t="s">
        <v>51</v>
      </c>
    </row>
    <row r="306" spans="1:5" ht="51">
      <c r="A306" s="36" t="s">
        <v>56</v>
      </c>
      <c r="E306" s="37" t="s">
        <v>425</v>
      </c>
    </row>
    <row r="307" spans="1:5" ht="76.5">
      <c r="A307" t="s">
        <v>58</v>
      </c>
      <c r="E307" s="35" t="s">
        <v>426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0+O9+O30+O35+O40+O45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427</v>
      </c>
      <c s="38">
        <f>0+I9+I30+I35+I40+I45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427</v>
      </c>
      <c s="6"/>
      <c s="18" t="s">
        <v>428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49</v>
      </c>
      <c s="29" t="s">
        <v>33</v>
      </c>
      <c s="29" t="s">
        <v>89</v>
      </c>
      <c s="24" t="s">
        <v>51</v>
      </c>
      <c s="30" t="s">
        <v>90</v>
      </c>
      <c s="31" t="s">
        <v>91</v>
      </c>
      <c s="32">
        <v>2.1</v>
      </c>
      <c s="33">
        <v>0</v>
      </c>
      <c s="33">
        <f>ROUND(ROUND(H10,2)*ROUND(G10,3),2)</f>
      </c>
      <c r="O10">
        <f>(I10*0)/100</f>
      </c>
      <c t="s">
        <v>31</v>
      </c>
    </row>
    <row r="11" spans="1:5" ht="12.75">
      <c r="A11" s="34" t="s">
        <v>54</v>
      </c>
      <c r="E11" s="35" t="s">
        <v>51</v>
      </c>
    </row>
    <row r="12" spans="1:5" ht="25.5">
      <c r="A12" s="36" t="s">
        <v>56</v>
      </c>
      <c r="E12" s="37" t="s">
        <v>429</v>
      </c>
    </row>
    <row r="13" spans="1:5" ht="25.5">
      <c r="A13" t="s">
        <v>58</v>
      </c>
      <c r="E13" s="35" t="s">
        <v>93</v>
      </c>
    </row>
    <row r="14" spans="1:16" ht="12.75">
      <c r="A14" s="24" t="s">
        <v>49</v>
      </c>
      <c s="29" t="s">
        <v>27</v>
      </c>
      <c s="29" t="s">
        <v>430</v>
      </c>
      <c s="24" t="s">
        <v>51</v>
      </c>
      <c s="30" t="s">
        <v>431</v>
      </c>
      <c s="31" t="s">
        <v>53</v>
      </c>
      <c s="32">
        <v>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432</v>
      </c>
    </row>
    <row r="16" spans="1:5" ht="12.75">
      <c r="A16" s="36" t="s">
        <v>56</v>
      </c>
      <c r="E16" s="37" t="s">
        <v>433</v>
      </c>
    </row>
    <row r="17" spans="1:5" ht="12.75">
      <c r="A17" t="s">
        <v>58</v>
      </c>
      <c r="E17" s="35" t="s">
        <v>434</v>
      </c>
    </row>
    <row r="18" spans="1:16" ht="12.75">
      <c r="A18" s="24" t="s">
        <v>49</v>
      </c>
      <c s="29" t="s">
        <v>26</v>
      </c>
      <c s="29" t="s">
        <v>435</v>
      </c>
      <c s="24" t="s">
        <v>51</v>
      </c>
      <c s="30" t="s">
        <v>436</v>
      </c>
      <c s="31" t="s">
        <v>157</v>
      </c>
      <c s="32">
        <v>36</v>
      </c>
      <c s="33">
        <v>0</v>
      </c>
      <c s="33">
        <f>ROUND(ROUND(H18,2)*ROUND(G18,3),2)</f>
      </c>
      <c r="O18">
        <f>(I18*0)/100</f>
      </c>
      <c t="s">
        <v>31</v>
      </c>
    </row>
    <row r="19" spans="1:5" ht="12.75">
      <c r="A19" s="34" t="s">
        <v>54</v>
      </c>
      <c r="E19" s="35" t="s">
        <v>51</v>
      </c>
    </row>
    <row r="20" spans="1:5" ht="127.5">
      <c r="A20" s="36" t="s">
        <v>56</v>
      </c>
      <c r="E20" s="37" t="s">
        <v>437</v>
      </c>
    </row>
    <row r="21" spans="1:5" ht="12.75">
      <c r="A21" t="s">
        <v>58</v>
      </c>
      <c r="E21" s="35" t="s">
        <v>434</v>
      </c>
    </row>
    <row r="22" spans="1:16" ht="25.5">
      <c r="A22" s="24" t="s">
        <v>49</v>
      </c>
      <c s="29" t="s">
        <v>39</v>
      </c>
      <c s="29" t="s">
        <v>117</v>
      </c>
      <c s="24" t="s">
        <v>51</v>
      </c>
      <c s="30" t="s">
        <v>118</v>
      </c>
      <c s="31" t="s">
        <v>91</v>
      </c>
      <c s="32">
        <v>2.1</v>
      </c>
      <c s="33">
        <v>0</v>
      </c>
      <c s="33">
        <f>ROUND(ROUND(H22,2)*ROUND(G22,3),2)</f>
      </c>
      <c r="O22">
        <f>(I22*0)/100</f>
      </c>
      <c t="s">
        <v>31</v>
      </c>
    </row>
    <row r="23" spans="1:5" ht="12.75">
      <c r="A23" s="34" t="s">
        <v>54</v>
      </c>
      <c r="E23" s="35" t="s">
        <v>119</v>
      </c>
    </row>
    <row r="24" spans="1:5" ht="76.5">
      <c r="A24" s="36" t="s">
        <v>56</v>
      </c>
      <c r="E24" s="37" t="s">
        <v>438</v>
      </c>
    </row>
    <row r="25" spans="1:5" ht="63.75">
      <c r="A25" t="s">
        <v>58</v>
      </c>
      <c r="E25" s="35" t="s">
        <v>121</v>
      </c>
    </row>
    <row r="26" spans="1:16" ht="12.75">
      <c r="A26" s="24" t="s">
        <v>49</v>
      </c>
      <c s="29" t="s">
        <v>41</v>
      </c>
      <c s="29" t="s">
        <v>174</v>
      </c>
      <c s="24" t="s">
        <v>51</v>
      </c>
      <c s="30" t="s">
        <v>175</v>
      </c>
      <c s="31" t="s">
        <v>91</v>
      </c>
      <c s="32">
        <v>2.1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176</v>
      </c>
    </row>
    <row r="28" spans="1:5" ht="25.5">
      <c r="A28" s="36" t="s">
        <v>56</v>
      </c>
      <c r="E28" s="37" t="s">
        <v>439</v>
      </c>
    </row>
    <row r="29" spans="1:5" ht="191.25">
      <c r="A29" t="s">
        <v>58</v>
      </c>
      <c r="E29" s="35" t="s">
        <v>178</v>
      </c>
    </row>
    <row r="30" spans="1:18" ht="12.75" customHeight="1">
      <c r="A30" s="6" t="s">
        <v>47</v>
      </c>
      <c s="6"/>
      <c s="40" t="s">
        <v>27</v>
      </c>
      <c s="6"/>
      <c s="27" t="s">
        <v>209</v>
      </c>
      <c s="6"/>
      <c s="6"/>
      <c s="6"/>
      <c s="41">
        <f>0+Q30</f>
      </c>
      <c r="O30">
        <f>0+R30</f>
      </c>
      <c r="Q30">
        <f>0+I31</f>
      </c>
      <c>
        <f>0+O31</f>
      </c>
    </row>
    <row r="31" spans="1:16" ht="12.75">
      <c r="A31" s="24" t="s">
        <v>49</v>
      </c>
      <c s="29" t="s">
        <v>79</v>
      </c>
      <c s="29" t="s">
        <v>216</v>
      </c>
      <c s="24" t="s">
        <v>51</v>
      </c>
      <c s="30" t="s">
        <v>217</v>
      </c>
      <c s="31" t="s">
        <v>157</v>
      </c>
      <c s="32">
        <v>36</v>
      </c>
      <c s="33">
        <v>0</v>
      </c>
      <c s="33">
        <f>ROUND(ROUND(H31,2)*ROUND(G31,3),2)</f>
      </c>
      <c r="O31">
        <f>(I31*0)/100</f>
      </c>
      <c t="s">
        <v>31</v>
      </c>
    </row>
    <row r="32" spans="1:5" ht="12.75">
      <c r="A32" s="34" t="s">
        <v>54</v>
      </c>
      <c r="E32" s="35" t="s">
        <v>51</v>
      </c>
    </row>
    <row r="33" spans="1:5" ht="63.75">
      <c r="A33" s="36" t="s">
        <v>56</v>
      </c>
      <c r="E33" s="37" t="s">
        <v>440</v>
      </c>
    </row>
    <row r="34" spans="1:5" ht="102">
      <c r="A34" t="s">
        <v>58</v>
      </c>
      <c r="E34" s="35" t="s">
        <v>219</v>
      </c>
    </row>
    <row r="35" spans="1:18" ht="12.75" customHeight="1">
      <c r="A35" s="6" t="s">
        <v>47</v>
      </c>
      <c s="6"/>
      <c s="40" t="s">
        <v>37</v>
      </c>
      <c s="6"/>
      <c s="27" t="s">
        <v>229</v>
      </c>
      <c s="6"/>
      <c s="6"/>
      <c s="6"/>
      <c s="41">
        <f>0+Q35</f>
      </c>
      <c r="O35">
        <f>0+R35</f>
      </c>
      <c r="Q35">
        <f>0+I36</f>
      </c>
      <c>
        <f>0+O36</f>
      </c>
    </row>
    <row r="36" spans="1:16" ht="12.75">
      <c r="A36" s="24" t="s">
        <v>49</v>
      </c>
      <c s="29" t="s">
        <v>84</v>
      </c>
      <c s="29" t="s">
        <v>242</v>
      </c>
      <c s="24" t="s">
        <v>51</v>
      </c>
      <c s="30" t="s">
        <v>243</v>
      </c>
      <c s="31" t="s">
        <v>91</v>
      </c>
      <c s="32">
        <v>2.1</v>
      </c>
      <c s="33">
        <v>0</v>
      </c>
      <c s="33">
        <f>ROUND(ROUND(H36,2)*ROUND(G36,3),2)</f>
      </c>
      <c r="O36">
        <f>(I36*0)/100</f>
      </c>
      <c t="s">
        <v>31</v>
      </c>
    </row>
    <row r="37" spans="1:5" ht="12.75">
      <c r="A37" s="34" t="s">
        <v>54</v>
      </c>
      <c r="E37" s="35" t="s">
        <v>51</v>
      </c>
    </row>
    <row r="38" spans="1:5" ht="76.5">
      <c r="A38" s="36" t="s">
        <v>56</v>
      </c>
      <c r="E38" s="37" t="s">
        <v>441</v>
      </c>
    </row>
    <row r="39" spans="1:5" ht="38.25">
      <c r="A39" t="s">
        <v>58</v>
      </c>
      <c r="E39" s="35" t="s">
        <v>246</v>
      </c>
    </row>
    <row r="40" spans="1:18" ht="12.75" customHeight="1">
      <c r="A40" s="6" t="s">
        <v>47</v>
      </c>
      <c s="6"/>
      <c s="40" t="s">
        <v>39</v>
      </c>
      <c s="6"/>
      <c s="27" t="s">
        <v>88</v>
      </c>
      <c s="6"/>
      <c s="6"/>
      <c s="6"/>
      <c s="41">
        <f>0+Q40</f>
      </c>
      <c r="O40">
        <f>0+R40</f>
      </c>
      <c r="Q40">
        <f>0+I41</f>
      </c>
      <c>
        <f>0+O41</f>
      </c>
    </row>
    <row r="41" spans="1:16" ht="12.75">
      <c r="A41" s="24" t="s">
        <v>49</v>
      </c>
      <c s="29" t="s">
        <v>37</v>
      </c>
      <c s="29" t="s">
        <v>442</v>
      </c>
      <c s="24" t="s">
        <v>51</v>
      </c>
      <c s="30" t="s">
        <v>443</v>
      </c>
      <c s="31" t="s">
        <v>157</v>
      </c>
      <c s="32">
        <v>36</v>
      </c>
      <c s="33">
        <v>0</v>
      </c>
      <c s="33">
        <f>ROUND(ROUND(H41,2)*ROUND(G41,3),2)</f>
      </c>
      <c r="O41">
        <f>(I41*0)/100</f>
      </c>
      <c t="s">
        <v>31</v>
      </c>
    </row>
    <row r="42" spans="1:5" ht="12.75">
      <c r="A42" s="34" t="s">
        <v>54</v>
      </c>
      <c r="E42" s="35" t="s">
        <v>51</v>
      </c>
    </row>
    <row r="43" spans="1:5" ht="114.75">
      <c r="A43" s="36" t="s">
        <v>56</v>
      </c>
      <c r="E43" s="37" t="s">
        <v>444</v>
      </c>
    </row>
    <row r="44" spans="1:5" ht="12.75">
      <c r="A44" t="s">
        <v>58</v>
      </c>
      <c r="E44" s="35" t="s">
        <v>434</v>
      </c>
    </row>
    <row r="45" spans="1:18" ht="12.75" customHeight="1">
      <c r="A45" s="6" t="s">
        <v>47</v>
      </c>
      <c s="6"/>
      <c s="40" t="s">
        <v>44</v>
      </c>
      <c s="6"/>
      <c s="27" t="s">
        <v>327</v>
      </c>
      <c s="6"/>
      <c s="6"/>
      <c s="6"/>
      <c s="41">
        <f>0+Q45</f>
      </c>
      <c r="O45">
        <f>0+R45</f>
      </c>
      <c r="Q45">
        <f>0+I46+I50+I54+I58+I62+I66+I70+I74+I78+I82+I86+I90+I94+I98+I102+I106+I110+I114+I118+I122+I126+I130+I134+I138+I142</f>
      </c>
      <c>
        <f>0+O46+O50+O54+O58+O62+O66+O70+O74+O78+O82+O86+O90+O94+O98+O102+O106+O110+O114+O118+O122+O126+O130+O134+O138+O142</f>
      </c>
    </row>
    <row r="46" spans="1:16" ht="12.75">
      <c r="A46" s="24" t="s">
        <v>49</v>
      </c>
      <c s="29" t="s">
        <v>44</v>
      </c>
      <c s="29" t="s">
        <v>445</v>
      </c>
      <c s="24" t="s">
        <v>51</v>
      </c>
      <c s="30" t="s">
        <v>446</v>
      </c>
      <c s="31" t="s">
        <v>114</v>
      </c>
      <c s="32">
        <v>25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12.75">
      <c r="A47" s="34" t="s">
        <v>54</v>
      </c>
      <c r="E47" s="35" t="s">
        <v>51</v>
      </c>
    </row>
    <row r="48" spans="1:5" ht="38.25">
      <c r="A48" s="36" t="s">
        <v>56</v>
      </c>
      <c r="E48" s="37" t="s">
        <v>447</v>
      </c>
    </row>
    <row r="49" spans="1:5" ht="38.25">
      <c r="A49" t="s">
        <v>58</v>
      </c>
      <c r="E49" s="35" t="s">
        <v>448</v>
      </c>
    </row>
    <row r="50" spans="1:16" ht="25.5">
      <c r="A50" s="24" t="s">
        <v>49</v>
      </c>
      <c s="29" t="s">
        <v>46</v>
      </c>
      <c s="29" t="s">
        <v>449</v>
      </c>
      <c s="24" t="s">
        <v>51</v>
      </c>
      <c s="30" t="s">
        <v>450</v>
      </c>
      <c s="31" t="s">
        <v>114</v>
      </c>
      <c s="32">
        <v>36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51</v>
      </c>
    </row>
    <row r="52" spans="1:5" ht="267.75">
      <c r="A52" s="36" t="s">
        <v>56</v>
      </c>
      <c r="E52" s="37" t="s">
        <v>451</v>
      </c>
    </row>
    <row r="53" spans="1:5" ht="51">
      <c r="A53" t="s">
        <v>58</v>
      </c>
      <c r="E53" s="35" t="s">
        <v>452</v>
      </c>
    </row>
    <row r="54" spans="1:16" ht="12.75">
      <c r="A54" s="24" t="s">
        <v>49</v>
      </c>
      <c s="29" t="s">
        <v>126</v>
      </c>
      <c s="29" t="s">
        <v>349</v>
      </c>
      <c s="24" t="s">
        <v>51</v>
      </c>
      <c s="30" t="s">
        <v>350</v>
      </c>
      <c s="31" t="s">
        <v>114</v>
      </c>
      <c s="32">
        <v>36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51</v>
      </c>
    </row>
    <row r="56" spans="1:5" ht="267.75">
      <c r="A56" s="36" t="s">
        <v>56</v>
      </c>
      <c r="E56" s="37" t="s">
        <v>453</v>
      </c>
    </row>
    <row r="57" spans="1:5" ht="38.25">
      <c r="A57" t="s">
        <v>58</v>
      </c>
      <c r="E57" s="35" t="s">
        <v>352</v>
      </c>
    </row>
    <row r="58" spans="1:16" ht="12.75">
      <c r="A58" s="24" t="s">
        <v>49</v>
      </c>
      <c s="29" t="s">
        <v>130</v>
      </c>
      <c s="29" t="s">
        <v>454</v>
      </c>
      <c s="24" t="s">
        <v>51</v>
      </c>
      <c s="30" t="s">
        <v>455</v>
      </c>
      <c s="31" t="s">
        <v>456</v>
      </c>
      <c s="32">
        <v>966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51</v>
      </c>
    </row>
    <row r="60" spans="1:5" ht="242.25">
      <c r="A60" s="36" t="s">
        <v>56</v>
      </c>
      <c r="E60" s="37" t="s">
        <v>457</v>
      </c>
    </row>
    <row r="61" spans="1:5" ht="25.5">
      <c r="A61" t="s">
        <v>58</v>
      </c>
      <c r="E61" s="35" t="s">
        <v>458</v>
      </c>
    </row>
    <row r="62" spans="1:16" ht="25.5">
      <c r="A62" s="24" t="s">
        <v>49</v>
      </c>
      <c s="29" t="s">
        <v>132</v>
      </c>
      <c s="29" t="s">
        <v>459</v>
      </c>
      <c s="24" t="s">
        <v>51</v>
      </c>
      <c s="30" t="s">
        <v>460</v>
      </c>
      <c s="31" t="s">
        <v>114</v>
      </c>
      <c s="32">
        <v>8</v>
      </c>
      <c s="33">
        <v>0</v>
      </c>
      <c s="33">
        <f>ROUND(ROUND(H62,2)*ROUND(G62,3),2)</f>
      </c>
      <c r="O62">
        <f>(I62*0)/100</f>
      </c>
      <c t="s">
        <v>31</v>
      </c>
    </row>
    <row r="63" spans="1:5" ht="12.75">
      <c r="A63" s="34" t="s">
        <v>54</v>
      </c>
      <c r="E63" s="35" t="s">
        <v>51</v>
      </c>
    </row>
    <row r="64" spans="1:5" ht="102">
      <c r="A64" s="36" t="s">
        <v>56</v>
      </c>
      <c r="E64" s="37" t="s">
        <v>461</v>
      </c>
    </row>
    <row r="65" spans="1:5" ht="51">
      <c r="A65" t="s">
        <v>58</v>
      </c>
      <c r="E65" s="35" t="s">
        <v>452</v>
      </c>
    </row>
    <row r="66" spans="1:16" ht="12.75">
      <c r="A66" s="24" t="s">
        <v>49</v>
      </c>
      <c s="29" t="s">
        <v>137</v>
      </c>
      <c s="29" t="s">
        <v>462</v>
      </c>
      <c s="24" t="s">
        <v>51</v>
      </c>
      <c s="30" t="s">
        <v>463</v>
      </c>
      <c s="31" t="s">
        <v>114</v>
      </c>
      <c s="32">
        <v>8</v>
      </c>
      <c s="33">
        <v>0</v>
      </c>
      <c s="33">
        <f>ROUND(ROUND(H66,2)*ROUND(G66,3),2)</f>
      </c>
      <c r="O66">
        <f>(I66*0)/100</f>
      </c>
      <c t="s">
        <v>31</v>
      </c>
    </row>
    <row r="67" spans="1:5" ht="12.75">
      <c r="A67" s="34" t="s">
        <v>54</v>
      </c>
      <c r="E67" s="35" t="s">
        <v>51</v>
      </c>
    </row>
    <row r="68" spans="1:5" ht="102">
      <c r="A68" s="36" t="s">
        <v>56</v>
      </c>
      <c r="E68" s="37" t="s">
        <v>464</v>
      </c>
    </row>
    <row r="69" spans="1:5" ht="38.25">
      <c r="A69" t="s">
        <v>58</v>
      </c>
      <c r="E69" s="35" t="s">
        <v>352</v>
      </c>
    </row>
    <row r="70" spans="1:16" ht="12.75">
      <c r="A70" s="24" t="s">
        <v>49</v>
      </c>
      <c s="29" t="s">
        <v>143</v>
      </c>
      <c s="29" t="s">
        <v>465</v>
      </c>
      <c s="24" t="s">
        <v>51</v>
      </c>
      <c s="30" t="s">
        <v>466</v>
      </c>
      <c s="31" t="s">
        <v>456</v>
      </c>
      <c s="32">
        <v>336</v>
      </c>
      <c s="33">
        <v>0</v>
      </c>
      <c s="33">
        <f>ROUND(ROUND(H70,2)*ROUND(G70,3),2)</f>
      </c>
      <c r="O70">
        <f>(I70*0)/100</f>
      </c>
      <c t="s">
        <v>31</v>
      </c>
    </row>
    <row r="71" spans="1:5" ht="12.75">
      <c r="A71" s="34" t="s">
        <v>54</v>
      </c>
      <c r="E71" s="35" t="s">
        <v>51</v>
      </c>
    </row>
    <row r="72" spans="1:5" ht="102">
      <c r="A72" s="36" t="s">
        <v>56</v>
      </c>
      <c r="E72" s="37" t="s">
        <v>467</v>
      </c>
    </row>
    <row r="73" spans="1:5" ht="25.5">
      <c r="A73" t="s">
        <v>58</v>
      </c>
      <c r="E73" s="35" t="s">
        <v>458</v>
      </c>
    </row>
    <row r="74" spans="1:16" ht="12.75">
      <c r="A74" s="24" t="s">
        <v>49</v>
      </c>
      <c s="29" t="s">
        <v>148</v>
      </c>
      <c s="29" t="s">
        <v>468</v>
      </c>
      <c s="24" t="s">
        <v>51</v>
      </c>
      <c s="30" t="s">
        <v>469</v>
      </c>
      <c s="31" t="s">
        <v>114</v>
      </c>
      <c s="32">
        <v>39</v>
      </c>
      <c s="33">
        <v>0</v>
      </c>
      <c s="33">
        <f>ROUND(ROUND(H74,2)*ROUND(G74,3),2)</f>
      </c>
      <c r="O74">
        <f>(I74*0)/100</f>
      </c>
      <c t="s">
        <v>31</v>
      </c>
    </row>
    <row r="75" spans="1:5" ht="12.75">
      <c r="A75" s="34" t="s">
        <v>54</v>
      </c>
      <c r="E75" s="35" t="s">
        <v>51</v>
      </c>
    </row>
    <row r="76" spans="1:5" ht="102">
      <c r="A76" s="36" t="s">
        <v>56</v>
      </c>
      <c r="E76" s="37" t="s">
        <v>470</v>
      </c>
    </row>
    <row r="77" spans="1:5" ht="51">
      <c r="A77" t="s">
        <v>58</v>
      </c>
      <c r="E77" s="35" t="s">
        <v>452</v>
      </c>
    </row>
    <row r="78" spans="1:16" ht="12.75">
      <c r="A78" s="24" t="s">
        <v>49</v>
      </c>
      <c s="29" t="s">
        <v>152</v>
      </c>
      <c s="29" t="s">
        <v>471</v>
      </c>
      <c s="24" t="s">
        <v>51</v>
      </c>
      <c s="30" t="s">
        <v>472</v>
      </c>
      <c s="31" t="s">
        <v>114</v>
      </c>
      <c s="32">
        <v>39</v>
      </c>
      <c s="33">
        <v>0</v>
      </c>
      <c s="33">
        <f>ROUND(ROUND(H78,2)*ROUND(G78,3),2)</f>
      </c>
      <c r="O78">
        <f>(I78*0)/100</f>
      </c>
      <c t="s">
        <v>31</v>
      </c>
    </row>
    <row r="79" spans="1:5" ht="12.75">
      <c r="A79" s="34" t="s">
        <v>54</v>
      </c>
      <c r="E79" s="35" t="s">
        <v>51</v>
      </c>
    </row>
    <row r="80" spans="1:5" ht="102">
      <c r="A80" s="36" t="s">
        <v>56</v>
      </c>
      <c r="E80" s="37" t="s">
        <v>473</v>
      </c>
    </row>
    <row r="81" spans="1:5" ht="38.25">
      <c r="A81" t="s">
        <v>58</v>
      </c>
      <c r="E81" s="35" t="s">
        <v>352</v>
      </c>
    </row>
    <row r="82" spans="1:16" ht="12.75">
      <c r="A82" s="24" t="s">
        <v>49</v>
      </c>
      <c s="29" t="s">
        <v>154</v>
      </c>
      <c s="29" t="s">
        <v>474</v>
      </c>
      <c s="24" t="s">
        <v>51</v>
      </c>
      <c s="30" t="s">
        <v>475</v>
      </c>
      <c s="31" t="s">
        <v>456</v>
      </c>
      <c s="32">
        <v>1134</v>
      </c>
      <c s="33">
        <v>0</v>
      </c>
      <c s="33">
        <f>ROUND(ROUND(H82,2)*ROUND(G82,3),2)</f>
      </c>
      <c r="O82">
        <f>(I82*0)/100</f>
      </c>
      <c t="s">
        <v>31</v>
      </c>
    </row>
    <row r="83" spans="1:5" ht="12.75">
      <c r="A83" s="34" t="s">
        <v>54</v>
      </c>
      <c r="E83" s="35" t="s">
        <v>51</v>
      </c>
    </row>
    <row r="84" spans="1:5" ht="102">
      <c r="A84" s="36" t="s">
        <v>56</v>
      </c>
      <c r="E84" s="37" t="s">
        <v>476</v>
      </c>
    </row>
    <row r="85" spans="1:5" ht="25.5">
      <c r="A85" t="s">
        <v>58</v>
      </c>
      <c r="E85" s="35" t="s">
        <v>458</v>
      </c>
    </row>
    <row r="86" spans="1:16" ht="12.75">
      <c r="A86" s="24" t="s">
        <v>49</v>
      </c>
      <c s="29" t="s">
        <v>160</v>
      </c>
      <c s="29" t="s">
        <v>477</v>
      </c>
      <c s="24" t="s">
        <v>51</v>
      </c>
      <c s="30" t="s">
        <v>478</v>
      </c>
      <c s="31" t="s">
        <v>114</v>
      </c>
      <c s="32">
        <v>121</v>
      </c>
      <c s="33">
        <v>0</v>
      </c>
      <c s="33">
        <f>ROUND(ROUND(H86,2)*ROUND(G86,3),2)</f>
      </c>
      <c r="O86">
        <f>(I86*21)/100</f>
      </c>
      <c t="s">
        <v>27</v>
      </c>
    </row>
    <row r="87" spans="1:5" ht="12.75">
      <c r="A87" s="34" t="s">
        <v>54</v>
      </c>
      <c r="E87" s="35" t="s">
        <v>51</v>
      </c>
    </row>
    <row r="88" spans="1:5" ht="216.75">
      <c r="A88" s="36" t="s">
        <v>56</v>
      </c>
      <c r="E88" s="37" t="s">
        <v>479</v>
      </c>
    </row>
    <row r="89" spans="1:5" ht="63.75">
      <c r="A89" t="s">
        <v>58</v>
      </c>
      <c r="E89" s="35" t="s">
        <v>480</v>
      </c>
    </row>
    <row r="90" spans="1:16" ht="12.75">
      <c r="A90" s="24" t="s">
        <v>49</v>
      </c>
      <c s="29" t="s">
        <v>164</v>
      </c>
      <c s="29" t="s">
        <v>481</v>
      </c>
      <c s="24" t="s">
        <v>51</v>
      </c>
      <c s="30" t="s">
        <v>482</v>
      </c>
      <c s="31" t="s">
        <v>114</v>
      </c>
      <c s="32">
        <v>121</v>
      </c>
      <c s="33">
        <v>0</v>
      </c>
      <c s="33">
        <f>ROUND(ROUND(H90,2)*ROUND(G90,3),2)</f>
      </c>
      <c r="O90">
        <f>(I90*21)/100</f>
      </c>
      <c t="s">
        <v>27</v>
      </c>
    </row>
    <row r="91" spans="1:5" ht="12.75">
      <c r="A91" s="34" t="s">
        <v>54</v>
      </c>
      <c r="E91" s="35" t="s">
        <v>51</v>
      </c>
    </row>
    <row r="92" spans="1:5" ht="204">
      <c r="A92" s="36" t="s">
        <v>56</v>
      </c>
      <c r="E92" s="37" t="s">
        <v>483</v>
      </c>
    </row>
    <row r="93" spans="1:5" ht="38.25">
      <c r="A93" t="s">
        <v>58</v>
      </c>
      <c r="E93" s="35" t="s">
        <v>352</v>
      </c>
    </row>
    <row r="94" spans="1:16" ht="12.75">
      <c r="A94" s="24" t="s">
        <v>49</v>
      </c>
      <c s="29" t="s">
        <v>169</v>
      </c>
      <c s="29" t="s">
        <v>484</v>
      </c>
      <c s="24" t="s">
        <v>51</v>
      </c>
      <c s="30" t="s">
        <v>485</v>
      </c>
      <c s="31" t="s">
        <v>456</v>
      </c>
      <c s="32">
        <v>3612</v>
      </c>
      <c s="33">
        <v>0</v>
      </c>
      <c s="33">
        <f>ROUND(ROUND(H94,2)*ROUND(G94,3),2)</f>
      </c>
      <c r="O94">
        <f>(I94*21)/100</f>
      </c>
      <c t="s">
        <v>27</v>
      </c>
    </row>
    <row r="95" spans="1:5" ht="12.75">
      <c r="A95" s="34" t="s">
        <v>54</v>
      </c>
      <c r="E95" s="35" t="s">
        <v>51</v>
      </c>
    </row>
    <row r="96" spans="1:5" ht="204">
      <c r="A96" s="36" t="s">
        <v>56</v>
      </c>
      <c r="E96" s="37" t="s">
        <v>486</v>
      </c>
    </row>
    <row r="97" spans="1:5" ht="25.5">
      <c r="A97" t="s">
        <v>58</v>
      </c>
      <c r="E97" s="35" t="s">
        <v>487</v>
      </c>
    </row>
    <row r="98" spans="1:16" ht="12.75">
      <c r="A98" s="24" t="s">
        <v>49</v>
      </c>
      <c s="29" t="s">
        <v>173</v>
      </c>
      <c s="29" t="s">
        <v>488</v>
      </c>
      <c s="24" t="s">
        <v>51</v>
      </c>
      <c s="30" t="s">
        <v>489</v>
      </c>
      <c s="31" t="s">
        <v>114</v>
      </c>
      <c s="32">
        <v>1</v>
      </c>
      <c s="33">
        <v>0</v>
      </c>
      <c s="33">
        <f>ROUND(ROUND(H98,2)*ROUND(G98,3),2)</f>
      </c>
      <c r="O98">
        <f>(I98*0)/100</f>
      </c>
      <c t="s">
        <v>31</v>
      </c>
    </row>
    <row r="99" spans="1:5" ht="12.75">
      <c r="A99" s="34" t="s">
        <v>54</v>
      </c>
      <c r="E99" s="35" t="s">
        <v>51</v>
      </c>
    </row>
    <row r="100" spans="1:5" ht="38.25">
      <c r="A100" s="36" t="s">
        <v>56</v>
      </c>
      <c r="E100" s="37" t="s">
        <v>490</v>
      </c>
    </row>
    <row r="101" spans="1:5" ht="76.5">
      <c r="A101" t="s">
        <v>58</v>
      </c>
      <c r="E101" s="35" t="s">
        <v>491</v>
      </c>
    </row>
    <row r="102" spans="1:16" ht="12.75">
      <c r="A102" s="24" t="s">
        <v>49</v>
      </c>
      <c s="29" t="s">
        <v>179</v>
      </c>
      <c s="29" t="s">
        <v>492</v>
      </c>
      <c s="24" t="s">
        <v>51</v>
      </c>
      <c s="30" t="s">
        <v>493</v>
      </c>
      <c s="31" t="s">
        <v>114</v>
      </c>
      <c s="32">
        <v>1</v>
      </c>
      <c s="33">
        <v>0</v>
      </c>
      <c s="33">
        <f>ROUND(ROUND(H102,2)*ROUND(G102,3),2)</f>
      </c>
      <c r="O102">
        <f>(I102*0)/100</f>
      </c>
      <c t="s">
        <v>31</v>
      </c>
    </row>
    <row r="103" spans="1:5" ht="12.75">
      <c r="A103" s="34" t="s">
        <v>54</v>
      </c>
      <c r="E103" s="35" t="s">
        <v>51</v>
      </c>
    </row>
    <row r="104" spans="1:5" ht="38.25">
      <c r="A104" s="36" t="s">
        <v>56</v>
      </c>
      <c r="E104" s="37" t="s">
        <v>490</v>
      </c>
    </row>
    <row r="105" spans="1:5" ht="25.5">
      <c r="A105" t="s">
        <v>58</v>
      </c>
      <c r="E105" s="35" t="s">
        <v>494</v>
      </c>
    </row>
    <row r="106" spans="1:16" ht="12.75">
      <c r="A106" s="24" t="s">
        <v>49</v>
      </c>
      <c s="29" t="s">
        <v>184</v>
      </c>
      <c s="29" t="s">
        <v>495</v>
      </c>
      <c s="24" t="s">
        <v>51</v>
      </c>
      <c s="30" t="s">
        <v>496</v>
      </c>
      <c s="31" t="s">
        <v>456</v>
      </c>
      <c s="32">
        <v>21</v>
      </c>
      <c s="33">
        <v>0</v>
      </c>
      <c s="33">
        <f>ROUND(ROUND(H106,2)*ROUND(G106,3),2)</f>
      </c>
      <c r="O106">
        <f>(I106*0)/100</f>
      </c>
      <c t="s">
        <v>31</v>
      </c>
    </row>
    <row r="107" spans="1:5" ht="12.75">
      <c r="A107" s="34" t="s">
        <v>54</v>
      </c>
      <c r="E107" s="35" t="s">
        <v>51</v>
      </c>
    </row>
    <row r="108" spans="1:5" ht="38.25">
      <c r="A108" s="36" t="s">
        <v>56</v>
      </c>
      <c r="E108" s="37" t="s">
        <v>497</v>
      </c>
    </row>
    <row r="109" spans="1:5" ht="25.5">
      <c r="A109" t="s">
        <v>58</v>
      </c>
      <c r="E109" s="35" t="s">
        <v>498</v>
      </c>
    </row>
    <row r="110" spans="1:16" ht="12.75">
      <c r="A110" s="24" t="s">
        <v>49</v>
      </c>
      <c s="29" t="s">
        <v>189</v>
      </c>
      <c s="29" t="s">
        <v>499</v>
      </c>
      <c s="24" t="s">
        <v>51</v>
      </c>
      <c s="30" t="s">
        <v>500</v>
      </c>
      <c s="31" t="s">
        <v>456</v>
      </c>
      <c s="32">
        <v>252</v>
      </c>
      <c s="33">
        <v>0</v>
      </c>
      <c s="33">
        <f>ROUND(ROUND(H110,2)*ROUND(G110,3),2)</f>
      </c>
      <c r="O110">
        <f>(I110*21)/100</f>
      </c>
      <c t="s">
        <v>27</v>
      </c>
    </row>
    <row r="111" spans="1:5" ht="12.75">
      <c r="A111" s="34" t="s">
        <v>54</v>
      </c>
      <c r="E111" s="35" t="s">
        <v>51</v>
      </c>
    </row>
    <row r="112" spans="1:5" ht="63.75">
      <c r="A112" s="36" t="s">
        <v>56</v>
      </c>
      <c r="E112" s="37" t="s">
        <v>501</v>
      </c>
    </row>
    <row r="113" spans="1:5" ht="25.5">
      <c r="A113" t="s">
        <v>58</v>
      </c>
      <c r="E113" s="35" t="s">
        <v>498</v>
      </c>
    </row>
    <row r="114" spans="1:16" ht="12.75">
      <c r="A114" s="24" t="s">
        <v>49</v>
      </c>
      <c s="29" t="s">
        <v>194</v>
      </c>
      <c s="29" t="s">
        <v>502</v>
      </c>
      <c s="24" t="s">
        <v>51</v>
      </c>
      <c s="30" t="s">
        <v>503</v>
      </c>
      <c s="31" t="s">
        <v>114</v>
      </c>
      <c s="32">
        <v>8</v>
      </c>
      <c s="33">
        <v>0</v>
      </c>
      <c s="33">
        <f>ROUND(ROUND(H114,2)*ROUND(G114,3),2)</f>
      </c>
      <c r="O114">
        <f>(I114*21)/100</f>
      </c>
      <c t="s">
        <v>27</v>
      </c>
    </row>
    <row r="115" spans="1:5" ht="12.75">
      <c r="A115" s="34" t="s">
        <v>54</v>
      </c>
      <c r="E115" s="35" t="s">
        <v>51</v>
      </c>
    </row>
    <row r="116" spans="1:5" ht="76.5">
      <c r="A116" s="36" t="s">
        <v>56</v>
      </c>
      <c r="E116" s="37" t="s">
        <v>504</v>
      </c>
    </row>
    <row r="117" spans="1:5" ht="63.75">
      <c r="A117" t="s">
        <v>58</v>
      </c>
      <c r="E117" s="35" t="s">
        <v>505</v>
      </c>
    </row>
    <row r="118" spans="1:16" ht="12.75">
      <c r="A118" s="24" t="s">
        <v>49</v>
      </c>
      <c s="29" t="s">
        <v>199</v>
      </c>
      <c s="29" t="s">
        <v>506</v>
      </c>
      <c s="24" t="s">
        <v>51</v>
      </c>
      <c s="30" t="s">
        <v>507</v>
      </c>
      <c s="31" t="s">
        <v>114</v>
      </c>
      <c s="32">
        <v>8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63.75">
      <c r="A120" s="36" t="s">
        <v>56</v>
      </c>
      <c r="E120" s="37" t="s">
        <v>508</v>
      </c>
    </row>
    <row r="121" spans="1:5" ht="25.5">
      <c r="A121" t="s">
        <v>58</v>
      </c>
      <c r="E121" s="35" t="s">
        <v>494</v>
      </c>
    </row>
    <row r="122" spans="1:16" ht="12.75">
      <c r="A122" s="24" t="s">
        <v>49</v>
      </c>
      <c s="29" t="s">
        <v>204</v>
      </c>
      <c s="29" t="s">
        <v>509</v>
      </c>
      <c s="24" t="s">
        <v>51</v>
      </c>
      <c s="30" t="s">
        <v>510</v>
      </c>
      <c s="31" t="s">
        <v>114</v>
      </c>
      <c s="32">
        <v>8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51</v>
      </c>
    </row>
    <row r="124" spans="1:5" ht="51">
      <c r="A124" s="36" t="s">
        <v>56</v>
      </c>
      <c r="E124" s="37" t="s">
        <v>511</v>
      </c>
    </row>
    <row r="125" spans="1:5" ht="63.75">
      <c r="A125" t="s">
        <v>58</v>
      </c>
      <c r="E125" s="35" t="s">
        <v>505</v>
      </c>
    </row>
    <row r="126" spans="1:16" ht="12.75">
      <c r="A126" s="24" t="s">
        <v>49</v>
      </c>
      <c s="29" t="s">
        <v>210</v>
      </c>
      <c s="29" t="s">
        <v>512</v>
      </c>
      <c s="24" t="s">
        <v>51</v>
      </c>
      <c s="30" t="s">
        <v>513</v>
      </c>
      <c s="31" t="s">
        <v>114</v>
      </c>
      <c s="32">
        <v>24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2.75">
      <c r="A127" s="34" t="s">
        <v>54</v>
      </c>
      <c r="E127" s="35" t="s">
        <v>51</v>
      </c>
    </row>
    <row r="128" spans="1:5" ht="63.75">
      <c r="A128" s="36" t="s">
        <v>56</v>
      </c>
      <c r="E128" s="37" t="s">
        <v>514</v>
      </c>
    </row>
    <row r="129" spans="1:5" ht="25.5">
      <c r="A129" t="s">
        <v>58</v>
      </c>
      <c r="E129" s="35" t="s">
        <v>494</v>
      </c>
    </row>
    <row r="130" spans="1:16" ht="12.75">
      <c r="A130" s="24" t="s">
        <v>49</v>
      </c>
      <c s="29" t="s">
        <v>215</v>
      </c>
      <c s="29" t="s">
        <v>515</v>
      </c>
      <c s="24" t="s">
        <v>51</v>
      </c>
      <c s="30" t="s">
        <v>516</v>
      </c>
      <c s="31" t="s">
        <v>456</v>
      </c>
      <c s="32">
        <v>756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54</v>
      </c>
      <c r="E131" s="35" t="s">
        <v>51</v>
      </c>
    </row>
    <row r="132" spans="1:5" ht="63.75">
      <c r="A132" s="36" t="s">
        <v>56</v>
      </c>
      <c r="E132" s="37" t="s">
        <v>517</v>
      </c>
    </row>
    <row r="133" spans="1:5" ht="25.5">
      <c r="A133" t="s">
        <v>58</v>
      </c>
      <c r="E133" s="35" t="s">
        <v>498</v>
      </c>
    </row>
    <row r="134" spans="1:16" ht="25.5">
      <c r="A134" s="24" t="s">
        <v>49</v>
      </c>
      <c s="29" t="s">
        <v>220</v>
      </c>
      <c s="29" t="s">
        <v>518</v>
      </c>
      <c s="24" t="s">
        <v>51</v>
      </c>
      <c s="30" t="s">
        <v>519</v>
      </c>
      <c s="31" t="s">
        <v>114</v>
      </c>
      <c s="32">
        <v>121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54</v>
      </c>
      <c r="E135" s="35" t="s">
        <v>51</v>
      </c>
    </row>
    <row r="136" spans="1:5" ht="216.75">
      <c r="A136" s="36" t="s">
        <v>56</v>
      </c>
      <c r="E136" s="37" t="s">
        <v>479</v>
      </c>
    </row>
    <row r="137" spans="1:5" ht="63.75">
      <c r="A137" t="s">
        <v>58</v>
      </c>
      <c r="E137" s="35" t="s">
        <v>505</v>
      </c>
    </row>
    <row r="138" spans="1:16" ht="12.75">
      <c r="A138" s="24" t="s">
        <v>49</v>
      </c>
      <c s="29" t="s">
        <v>225</v>
      </c>
      <c s="29" t="s">
        <v>520</v>
      </c>
      <c s="24" t="s">
        <v>51</v>
      </c>
      <c s="30" t="s">
        <v>521</v>
      </c>
      <c s="31" t="s">
        <v>114</v>
      </c>
      <c s="32">
        <v>121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54</v>
      </c>
      <c r="E139" s="35" t="s">
        <v>51</v>
      </c>
    </row>
    <row r="140" spans="1:5" ht="204">
      <c r="A140" s="36" t="s">
        <v>56</v>
      </c>
      <c r="E140" s="37" t="s">
        <v>483</v>
      </c>
    </row>
    <row r="141" spans="1:5" ht="25.5">
      <c r="A141" t="s">
        <v>58</v>
      </c>
      <c r="E141" s="35" t="s">
        <v>494</v>
      </c>
    </row>
    <row r="142" spans="1:16" ht="12.75">
      <c r="A142" s="24" t="s">
        <v>49</v>
      </c>
      <c s="29" t="s">
        <v>230</v>
      </c>
      <c s="29" t="s">
        <v>522</v>
      </c>
      <c s="24" t="s">
        <v>51</v>
      </c>
      <c s="30" t="s">
        <v>523</v>
      </c>
      <c s="31" t="s">
        <v>456</v>
      </c>
      <c s="32">
        <v>3612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54</v>
      </c>
      <c r="E143" s="35" t="s">
        <v>51</v>
      </c>
    </row>
    <row r="144" spans="1:5" ht="204">
      <c r="A144" s="36" t="s">
        <v>56</v>
      </c>
      <c r="E144" s="37" t="s">
        <v>486</v>
      </c>
    </row>
    <row r="145" spans="1:5" ht="25.5">
      <c r="A145" t="s">
        <v>58</v>
      </c>
      <c r="E145" s="35" t="s">
        <v>498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526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524</v>
      </c>
      <c s="1"/>
      <c s="14" t="s">
        <v>525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526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55</v>
      </c>
    </row>
    <row r="12" spans="1:5" ht="12.75">
      <c r="A12" s="36" t="s">
        <v>56</v>
      </c>
      <c r="E12" s="37" t="s">
        <v>527</v>
      </c>
    </row>
    <row r="13" spans="1:5" ht="12.75">
      <c r="A13" t="s">
        <v>58</v>
      </c>
      <c r="E13" s="35" t="s">
        <v>59</v>
      </c>
    </row>
    <row r="14" spans="1:16" ht="12.75">
      <c r="A14" s="24" t="s">
        <v>49</v>
      </c>
      <c s="29" t="s">
        <v>27</v>
      </c>
      <c s="29" t="s">
        <v>60</v>
      </c>
      <c s="24" t="s">
        <v>51</v>
      </c>
      <c s="30" t="s">
        <v>61</v>
      </c>
      <c s="31" t="s">
        <v>62</v>
      </c>
      <c s="32">
        <v>3.2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54</v>
      </c>
      <c r="E15" s="35" t="s">
        <v>63</v>
      </c>
    </row>
    <row r="16" spans="1:5" ht="25.5">
      <c r="A16" s="36" t="s">
        <v>56</v>
      </c>
      <c r="E16" s="37" t="s">
        <v>528</v>
      </c>
    </row>
    <row r="17" spans="1:5" ht="12.75">
      <c r="A17" t="s">
        <v>58</v>
      </c>
      <c r="E17" s="35" t="s">
        <v>65</v>
      </c>
    </row>
    <row r="18" spans="1:16" ht="12.75">
      <c r="A18" s="24" t="s">
        <v>49</v>
      </c>
      <c s="29" t="s">
        <v>26</v>
      </c>
      <c s="29" t="s">
        <v>66</v>
      </c>
      <c s="24" t="s">
        <v>51</v>
      </c>
      <c s="30" t="s">
        <v>67</v>
      </c>
      <c s="31" t="s">
        <v>53</v>
      </c>
      <c s="32">
        <v>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529</v>
      </c>
    </row>
    <row r="20" spans="1:5" ht="51">
      <c r="A20" s="36" t="s">
        <v>56</v>
      </c>
      <c r="E20" s="37" t="s">
        <v>530</v>
      </c>
    </row>
    <row r="21" spans="1:5" ht="12.75">
      <c r="A21" t="s">
        <v>58</v>
      </c>
      <c r="E21" s="35" t="s">
        <v>65</v>
      </c>
    </row>
    <row r="22" spans="1:16" ht="12.75">
      <c r="A22" s="24" t="s">
        <v>49</v>
      </c>
      <c s="29" t="s">
        <v>37</v>
      </c>
      <c s="29" t="s">
        <v>69</v>
      </c>
      <c s="24" t="s">
        <v>51</v>
      </c>
      <c s="30" t="s">
        <v>70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56</v>
      </c>
      <c r="E24" s="37" t="s">
        <v>51</v>
      </c>
    </row>
    <row r="25" spans="1:5" ht="12.75">
      <c r="A25" t="s">
        <v>58</v>
      </c>
      <c r="E25" s="35" t="s">
        <v>65</v>
      </c>
    </row>
    <row r="26" spans="1:16" ht="12.75">
      <c r="A26" s="24" t="s">
        <v>49</v>
      </c>
      <c s="29" t="s">
        <v>39</v>
      </c>
      <c s="29" t="s">
        <v>71</v>
      </c>
      <c s="24" t="s">
        <v>51</v>
      </c>
      <c s="30" t="s">
        <v>72</v>
      </c>
      <c s="31" t="s">
        <v>53</v>
      </c>
      <c s="32">
        <v>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25.5">
      <c r="A28" s="36" t="s">
        <v>56</v>
      </c>
      <c r="E28" s="37" t="s">
        <v>531</v>
      </c>
    </row>
    <row r="29" spans="1:5" ht="76.5">
      <c r="A29" t="s">
        <v>58</v>
      </c>
      <c r="E29" s="35" t="s">
        <v>74</v>
      </c>
    </row>
    <row r="30" spans="1:16" ht="12.75">
      <c r="A30" s="24" t="s">
        <v>49</v>
      </c>
      <c s="29" t="s">
        <v>41</v>
      </c>
      <c s="29" t="s">
        <v>75</v>
      </c>
      <c s="24" t="s">
        <v>51</v>
      </c>
      <c s="30" t="s">
        <v>76</v>
      </c>
      <c s="31" t="s">
        <v>53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77</v>
      </c>
    </row>
    <row r="32" spans="1:5" ht="25.5">
      <c r="A32" s="36" t="s">
        <v>56</v>
      </c>
      <c r="E32" s="37" t="s">
        <v>532</v>
      </c>
    </row>
    <row r="33" spans="1:5" ht="12.75">
      <c r="A33" t="s">
        <v>58</v>
      </c>
      <c r="E33" s="35" t="s">
        <v>65</v>
      </c>
    </row>
    <row r="34" spans="1:16" ht="12.75">
      <c r="A34" s="24" t="s">
        <v>49</v>
      </c>
      <c s="29" t="s">
        <v>79</v>
      </c>
      <c s="29" t="s">
        <v>80</v>
      </c>
      <c s="24" t="s">
        <v>51</v>
      </c>
      <c s="30" t="s">
        <v>81</v>
      </c>
      <c s="31" t="s">
        <v>53</v>
      </c>
      <c s="32">
        <v>2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25.5">
      <c r="A36" s="36" t="s">
        <v>56</v>
      </c>
      <c r="E36" s="37" t="s">
        <v>82</v>
      </c>
    </row>
    <row r="37" spans="1:5" ht="89.25">
      <c r="A37" t="s">
        <v>58</v>
      </c>
      <c r="E37" s="35" t="s">
        <v>83</v>
      </c>
    </row>
    <row r="38" spans="1:16" ht="12.75">
      <c r="A38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56</v>
      </c>
      <c r="E40" s="37" t="s">
        <v>51</v>
      </c>
    </row>
    <row r="41" spans="1:5" ht="25.5">
      <c r="A41" t="s">
        <v>58</v>
      </c>
      <c r="E41" s="35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0+O9+O26+O99+O104+O113+O146+O159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533</v>
      </c>
      <c s="38">
        <f>0+I9+I26+I99+I104+I113+I146+I159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524</v>
      </c>
      <c s="1"/>
      <c s="14" t="s">
        <v>525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533</v>
      </c>
      <c s="6"/>
      <c s="18" t="s">
        <v>88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89</v>
      </c>
      <c s="24" t="s">
        <v>33</v>
      </c>
      <c s="30" t="s">
        <v>90</v>
      </c>
      <c s="31" t="s">
        <v>91</v>
      </c>
      <c s="32">
        <v>304.785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76.5">
      <c r="A12" s="36" t="s">
        <v>56</v>
      </c>
      <c r="E12" s="37" t="s">
        <v>534</v>
      </c>
    </row>
    <row r="13" spans="1:5" ht="25.5">
      <c r="A13" t="s">
        <v>58</v>
      </c>
      <c r="E13" s="35" t="s">
        <v>93</v>
      </c>
    </row>
    <row r="14" spans="1:16" ht="12.75">
      <c r="A14" s="24" t="s">
        <v>49</v>
      </c>
      <c s="29" t="s">
        <v>27</v>
      </c>
      <c s="29" t="s">
        <v>89</v>
      </c>
      <c s="24" t="s">
        <v>27</v>
      </c>
      <c s="30" t="s">
        <v>90</v>
      </c>
      <c s="31" t="s">
        <v>91</v>
      </c>
      <c s="32">
        <v>259.05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535</v>
      </c>
    </row>
    <row r="16" spans="1:5" ht="51">
      <c r="A16" s="36" t="s">
        <v>56</v>
      </c>
      <c r="E16" s="37" t="s">
        <v>536</v>
      </c>
    </row>
    <row r="17" spans="1:5" ht="25.5">
      <c r="A17" t="s">
        <v>58</v>
      </c>
      <c r="E17" s="35" t="s">
        <v>93</v>
      </c>
    </row>
    <row r="18" spans="1:16" ht="12.75">
      <c r="A18" s="24" t="s">
        <v>49</v>
      </c>
      <c s="29" t="s">
        <v>26</v>
      </c>
      <c s="29" t="s">
        <v>98</v>
      </c>
      <c s="24" t="s">
        <v>51</v>
      </c>
      <c s="30" t="s">
        <v>99</v>
      </c>
      <c s="31" t="s">
        <v>91</v>
      </c>
      <c s="32">
        <v>2.7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537</v>
      </c>
    </row>
    <row r="20" spans="1:5" ht="38.25">
      <c r="A20" s="36" t="s">
        <v>56</v>
      </c>
      <c r="E20" s="37" t="s">
        <v>538</v>
      </c>
    </row>
    <row r="21" spans="1:5" ht="25.5">
      <c r="A21" t="s">
        <v>58</v>
      </c>
      <c r="E21" s="35" t="s">
        <v>93</v>
      </c>
    </row>
    <row r="22" spans="1:16" ht="12.75">
      <c r="A22" s="24" t="s">
        <v>49</v>
      </c>
      <c s="29" t="s">
        <v>37</v>
      </c>
      <c s="29" t="s">
        <v>101</v>
      </c>
      <c s="24" t="s">
        <v>51</v>
      </c>
      <c s="30" t="s">
        <v>102</v>
      </c>
      <c s="31" t="s">
        <v>91</v>
      </c>
      <c s="32">
        <v>75.832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103</v>
      </c>
    </row>
    <row r="24" spans="1:5" ht="76.5">
      <c r="A24" s="36" t="s">
        <v>56</v>
      </c>
      <c r="E24" s="37" t="s">
        <v>539</v>
      </c>
    </row>
    <row r="25" spans="1:5" ht="25.5">
      <c r="A25" t="s">
        <v>58</v>
      </c>
      <c r="E25" s="35" t="s">
        <v>93</v>
      </c>
    </row>
    <row r="26" spans="1:18" ht="12.75" customHeight="1">
      <c r="A26" s="6" t="s">
        <v>47</v>
      </c>
      <c s="6"/>
      <c s="40" t="s">
        <v>33</v>
      </c>
      <c s="6"/>
      <c s="27" t="s">
        <v>106</v>
      </c>
      <c s="6"/>
      <c s="6"/>
      <c s="6"/>
      <c s="41">
        <f>0+Q26</f>
      </c>
      <c r="O26">
        <f>0+R26</f>
      </c>
      <c r="Q26">
        <f>0+I27+I31+I35+I39+I43+I47+I51+I55+I59+I63+I67+I71+I75+I79+I83+I87+I91+I95</f>
      </c>
      <c>
        <f>0+O27+O31+O35+O39+O43+O47+O51+O55+O59+O63+O67+O71+O75+O79+O83+O87+O91+O95</f>
      </c>
    </row>
    <row r="27" spans="1:16" ht="25.5">
      <c r="A27" s="24" t="s">
        <v>49</v>
      </c>
      <c s="29" t="s">
        <v>39</v>
      </c>
      <c s="29" t="s">
        <v>117</v>
      </c>
      <c s="24" t="s">
        <v>51</v>
      </c>
      <c s="30" t="s">
        <v>118</v>
      </c>
      <c s="31" t="s">
        <v>91</v>
      </c>
      <c s="32">
        <v>132.015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51</v>
      </c>
    </row>
    <row r="29" spans="1:5" ht="102">
      <c r="A29" s="36" t="s">
        <v>56</v>
      </c>
      <c r="E29" s="37" t="s">
        <v>540</v>
      </c>
    </row>
    <row r="30" spans="1:5" ht="63.75">
      <c r="A30" t="s">
        <v>58</v>
      </c>
      <c r="E30" s="35" t="s">
        <v>121</v>
      </c>
    </row>
    <row r="31" spans="1:16" ht="12.75">
      <c r="A31" s="24" t="s">
        <v>49</v>
      </c>
      <c s="29" t="s">
        <v>41</v>
      </c>
      <c s="29" t="s">
        <v>541</v>
      </c>
      <c s="24" t="s">
        <v>51</v>
      </c>
      <c s="30" t="s">
        <v>542</v>
      </c>
      <c s="31" t="s">
        <v>124</v>
      </c>
      <c s="32">
        <v>20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63.75">
      <c r="A33" s="36" t="s">
        <v>56</v>
      </c>
      <c r="E33" s="37" t="s">
        <v>543</v>
      </c>
    </row>
    <row r="34" spans="1:5" ht="63.75">
      <c r="A34" t="s">
        <v>58</v>
      </c>
      <c r="E34" s="35" t="s">
        <v>121</v>
      </c>
    </row>
    <row r="35" spans="1:16" ht="12.75">
      <c r="A35" s="24" t="s">
        <v>49</v>
      </c>
      <c s="29" t="s">
        <v>79</v>
      </c>
      <c s="29" t="s">
        <v>127</v>
      </c>
      <c s="24" t="s">
        <v>51</v>
      </c>
      <c s="30" t="s">
        <v>128</v>
      </c>
      <c s="31" t="s">
        <v>91</v>
      </c>
      <c s="32">
        <v>99.752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53">
      <c r="A37" s="36" t="s">
        <v>56</v>
      </c>
      <c r="E37" s="37" t="s">
        <v>544</v>
      </c>
    </row>
    <row r="38" spans="1:5" ht="63.75">
      <c r="A38" t="s">
        <v>58</v>
      </c>
      <c r="E38" s="35" t="s">
        <v>121</v>
      </c>
    </row>
    <row r="39" spans="1:16" ht="12.75">
      <c r="A39" s="24" t="s">
        <v>49</v>
      </c>
      <c s="29" t="s">
        <v>84</v>
      </c>
      <c s="29" t="s">
        <v>133</v>
      </c>
      <c s="24" t="s">
        <v>51</v>
      </c>
      <c s="30" t="s">
        <v>134</v>
      </c>
      <c s="31" t="s">
        <v>124</v>
      </c>
      <c s="32">
        <v>207.6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51</v>
      </c>
    </row>
    <row r="41" spans="1:5" ht="76.5">
      <c r="A41" s="36" t="s">
        <v>56</v>
      </c>
      <c r="E41" s="37" t="s">
        <v>545</v>
      </c>
    </row>
    <row r="42" spans="1:5" ht="25.5">
      <c r="A42" t="s">
        <v>58</v>
      </c>
      <c r="E42" s="35" t="s">
        <v>136</v>
      </c>
    </row>
    <row r="43" spans="1:16" ht="12.75">
      <c r="A43" s="24" t="s">
        <v>49</v>
      </c>
      <c s="29" t="s">
        <v>44</v>
      </c>
      <c s="29" t="s">
        <v>138</v>
      </c>
      <c s="24" t="s">
        <v>51</v>
      </c>
      <c s="30" t="s">
        <v>139</v>
      </c>
      <c s="31" t="s">
        <v>91</v>
      </c>
      <c s="32">
        <v>71.31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546</v>
      </c>
    </row>
    <row r="45" spans="1:5" ht="76.5">
      <c r="A45" s="36" t="s">
        <v>56</v>
      </c>
      <c r="E45" s="37" t="s">
        <v>547</v>
      </c>
    </row>
    <row r="46" spans="1:5" ht="25.5">
      <c r="A46" t="s">
        <v>58</v>
      </c>
      <c r="E46" s="35" t="s">
        <v>142</v>
      </c>
    </row>
    <row r="47" spans="1:16" ht="12.75">
      <c r="A47" s="24" t="s">
        <v>49</v>
      </c>
      <c s="29" t="s">
        <v>46</v>
      </c>
      <c s="29" t="s">
        <v>149</v>
      </c>
      <c s="24" t="s">
        <v>51</v>
      </c>
      <c s="30" t="s">
        <v>150</v>
      </c>
      <c s="31" t="s">
        <v>91</v>
      </c>
      <c s="32">
        <v>677.911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51</v>
      </c>
    </row>
    <row r="49" spans="1:5" ht="204">
      <c r="A49" s="36" t="s">
        <v>56</v>
      </c>
      <c r="E49" s="37" t="s">
        <v>548</v>
      </c>
    </row>
    <row r="50" spans="1:5" ht="382.5">
      <c r="A50" t="s">
        <v>58</v>
      </c>
      <c r="E50" s="35" t="s">
        <v>147</v>
      </c>
    </row>
    <row r="51" spans="1:16" ht="12.75">
      <c r="A51" s="24" t="s">
        <v>49</v>
      </c>
      <c s="29" t="s">
        <v>126</v>
      </c>
      <c s="29" t="s">
        <v>155</v>
      </c>
      <c s="24" t="s">
        <v>51</v>
      </c>
      <c s="30" t="s">
        <v>156</v>
      </c>
      <c s="31" t="s">
        <v>157</v>
      </c>
      <c s="32">
        <v>104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63.75">
      <c r="A53" s="36" t="s">
        <v>56</v>
      </c>
      <c r="E53" s="37" t="s">
        <v>549</v>
      </c>
    </row>
    <row r="54" spans="1:5" ht="63.75">
      <c r="A54" t="s">
        <v>58</v>
      </c>
      <c r="E54" s="35" t="s">
        <v>159</v>
      </c>
    </row>
    <row r="55" spans="1:16" ht="12.75">
      <c r="A55" s="24" t="s">
        <v>49</v>
      </c>
      <c s="29" t="s">
        <v>130</v>
      </c>
      <c s="29" t="s">
        <v>161</v>
      </c>
      <c s="24" t="s">
        <v>51</v>
      </c>
      <c s="30" t="s">
        <v>162</v>
      </c>
      <c s="31" t="s">
        <v>114</v>
      </c>
      <c s="32">
        <v>1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51</v>
      </c>
    </row>
    <row r="57" spans="1:5" ht="38.25">
      <c r="A57" s="36" t="s">
        <v>56</v>
      </c>
      <c r="E57" s="37" t="s">
        <v>550</v>
      </c>
    </row>
    <row r="58" spans="1:5" ht="63.75">
      <c r="A58" t="s">
        <v>58</v>
      </c>
      <c r="E58" s="35" t="s">
        <v>159</v>
      </c>
    </row>
    <row r="59" spans="1:16" ht="12.75">
      <c r="A59" s="24" t="s">
        <v>49</v>
      </c>
      <c s="29" t="s">
        <v>132</v>
      </c>
      <c s="29" t="s">
        <v>165</v>
      </c>
      <c s="24" t="s">
        <v>51</v>
      </c>
      <c s="30" t="s">
        <v>166</v>
      </c>
      <c s="31" t="s">
        <v>91</v>
      </c>
      <c s="32">
        <v>2.925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51</v>
      </c>
    </row>
    <row r="61" spans="1:5" ht="51">
      <c r="A61" s="36" t="s">
        <v>56</v>
      </c>
      <c r="E61" s="37" t="s">
        <v>551</v>
      </c>
    </row>
    <row r="62" spans="1:5" ht="344.25">
      <c r="A62" t="s">
        <v>58</v>
      </c>
      <c r="E62" s="35" t="s">
        <v>168</v>
      </c>
    </row>
    <row r="63" spans="1:16" ht="12.75">
      <c r="A63" s="24" t="s">
        <v>49</v>
      </c>
      <c s="29" t="s">
        <v>137</v>
      </c>
      <c s="29" t="s">
        <v>170</v>
      </c>
      <c s="24" t="s">
        <v>51</v>
      </c>
      <c s="30" t="s">
        <v>171</v>
      </c>
      <c s="31" t="s">
        <v>91</v>
      </c>
      <c s="32">
        <v>79.16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51</v>
      </c>
    </row>
    <row r="65" spans="1:5" ht="114.75">
      <c r="A65" s="36" t="s">
        <v>56</v>
      </c>
      <c r="E65" s="37" t="s">
        <v>552</v>
      </c>
    </row>
    <row r="66" spans="1:5" ht="344.25">
      <c r="A66" t="s">
        <v>58</v>
      </c>
      <c r="E66" s="35" t="s">
        <v>168</v>
      </c>
    </row>
    <row r="67" spans="1:16" ht="12.75">
      <c r="A67" s="24" t="s">
        <v>49</v>
      </c>
      <c s="29" t="s">
        <v>143</v>
      </c>
      <c s="29" t="s">
        <v>174</v>
      </c>
      <c s="24" t="s">
        <v>51</v>
      </c>
      <c s="30" t="s">
        <v>175</v>
      </c>
      <c s="31" t="s">
        <v>91</v>
      </c>
      <c s="32">
        <v>563.835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176</v>
      </c>
    </row>
    <row r="69" spans="1:5" ht="51">
      <c r="A69" s="36" t="s">
        <v>56</v>
      </c>
      <c r="E69" s="37" t="s">
        <v>553</v>
      </c>
    </row>
    <row r="70" spans="1:5" ht="191.25">
      <c r="A70" t="s">
        <v>58</v>
      </c>
      <c r="E70" s="35" t="s">
        <v>178</v>
      </c>
    </row>
    <row r="71" spans="1:16" ht="12.75">
      <c r="A71" s="24" t="s">
        <v>49</v>
      </c>
      <c s="29" t="s">
        <v>148</v>
      </c>
      <c s="29" t="s">
        <v>180</v>
      </c>
      <c s="24" t="s">
        <v>51</v>
      </c>
      <c s="30" t="s">
        <v>181</v>
      </c>
      <c s="31" t="s">
        <v>91</v>
      </c>
      <c s="32">
        <v>8.32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51</v>
      </c>
    </row>
    <row r="73" spans="1:5" ht="76.5">
      <c r="A73" s="36" t="s">
        <v>56</v>
      </c>
      <c r="E73" s="37" t="s">
        <v>554</v>
      </c>
    </row>
    <row r="74" spans="1:5" ht="242.25">
      <c r="A74" t="s">
        <v>58</v>
      </c>
      <c r="E74" s="35" t="s">
        <v>183</v>
      </c>
    </row>
    <row r="75" spans="1:16" ht="12.75">
      <c r="A75" s="24" t="s">
        <v>49</v>
      </c>
      <c s="29" t="s">
        <v>152</v>
      </c>
      <c s="29" t="s">
        <v>555</v>
      </c>
      <c s="24" t="s">
        <v>51</v>
      </c>
      <c s="30" t="s">
        <v>556</v>
      </c>
      <c s="31" t="s">
        <v>91</v>
      </c>
      <c s="32">
        <v>8.209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51</v>
      </c>
    </row>
    <row r="77" spans="1:5" ht="127.5">
      <c r="A77" s="36" t="s">
        <v>56</v>
      </c>
      <c r="E77" s="37" t="s">
        <v>557</v>
      </c>
    </row>
    <row r="78" spans="1:5" ht="242.25">
      <c r="A78" t="s">
        <v>58</v>
      </c>
      <c r="E78" s="35" t="s">
        <v>558</v>
      </c>
    </row>
    <row r="79" spans="1:16" ht="12.75">
      <c r="A79" s="24" t="s">
        <v>49</v>
      </c>
      <c s="29" t="s">
        <v>154</v>
      </c>
      <c s="29" t="s">
        <v>559</v>
      </c>
      <c s="24" t="s">
        <v>51</v>
      </c>
      <c s="30" t="s">
        <v>560</v>
      </c>
      <c s="31" t="s">
        <v>91</v>
      </c>
      <c s="32">
        <v>2.016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51</v>
      </c>
    </row>
    <row r="81" spans="1:5" ht="38.25">
      <c r="A81" s="36" t="s">
        <v>56</v>
      </c>
      <c r="E81" s="37" t="s">
        <v>561</v>
      </c>
    </row>
    <row r="82" spans="1:5" ht="280.5">
      <c r="A82" t="s">
        <v>58</v>
      </c>
      <c r="E82" s="35" t="s">
        <v>562</v>
      </c>
    </row>
    <row r="83" spans="1:16" ht="12.75">
      <c r="A83" s="24" t="s">
        <v>49</v>
      </c>
      <c s="29" t="s">
        <v>160</v>
      </c>
      <c s="29" t="s">
        <v>190</v>
      </c>
      <c s="24" t="s">
        <v>51</v>
      </c>
      <c s="30" t="s">
        <v>191</v>
      </c>
      <c s="31" t="s">
        <v>157</v>
      </c>
      <c s="32">
        <v>1205.75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51</v>
      </c>
    </row>
    <row r="85" spans="1:5" ht="102">
      <c r="A85" s="36" t="s">
        <v>56</v>
      </c>
      <c r="E85" s="37" t="s">
        <v>563</v>
      </c>
    </row>
    <row r="86" spans="1:5" ht="38.25">
      <c r="A86" t="s">
        <v>58</v>
      </c>
      <c r="E86" s="35" t="s">
        <v>193</v>
      </c>
    </row>
    <row r="87" spans="1:16" ht="12.75">
      <c r="A87" s="24" t="s">
        <v>49</v>
      </c>
      <c s="29" t="s">
        <v>164</v>
      </c>
      <c s="29" t="s">
        <v>195</v>
      </c>
      <c s="24" t="s">
        <v>51</v>
      </c>
      <c s="30" t="s">
        <v>196</v>
      </c>
      <c s="31" t="s">
        <v>157</v>
      </c>
      <c s="32">
        <v>475.23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51</v>
      </c>
    </row>
    <row r="89" spans="1:5" ht="102">
      <c r="A89" s="36" t="s">
        <v>56</v>
      </c>
      <c r="E89" s="37" t="s">
        <v>564</v>
      </c>
    </row>
    <row r="90" spans="1:5" ht="38.25">
      <c r="A90" t="s">
        <v>58</v>
      </c>
      <c r="E90" s="35" t="s">
        <v>198</v>
      </c>
    </row>
    <row r="91" spans="1:16" ht="12.75">
      <c r="A91" s="24" t="s">
        <v>49</v>
      </c>
      <c s="29" t="s">
        <v>169</v>
      </c>
      <c s="29" t="s">
        <v>200</v>
      </c>
      <c s="24" t="s">
        <v>51</v>
      </c>
      <c s="30" t="s">
        <v>201</v>
      </c>
      <c s="31" t="s">
        <v>157</v>
      </c>
      <c s="32">
        <v>475.23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51">
      <c r="A93" s="36" t="s">
        <v>56</v>
      </c>
      <c r="E93" s="37" t="s">
        <v>565</v>
      </c>
    </row>
    <row r="94" spans="1:5" ht="38.25">
      <c r="A94" t="s">
        <v>58</v>
      </c>
      <c r="E94" s="35" t="s">
        <v>203</v>
      </c>
    </row>
    <row r="95" spans="1:16" ht="12.75">
      <c r="A95" s="24" t="s">
        <v>49</v>
      </c>
      <c s="29" t="s">
        <v>173</v>
      </c>
      <c s="29" t="s">
        <v>205</v>
      </c>
      <c s="24" t="s">
        <v>51</v>
      </c>
      <c s="30" t="s">
        <v>206</v>
      </c>
      <c s="31" t="s">
        <v>91</v>
      </c>
      <c s="32">
        <v>19.009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51">
      <c r="A97" s="36" t="s">
        <v>56</v>
      </c>
      <c r="E97" s="37" t="s">
        <v>566</v>
      </c>
    </row>
    <row r="98" spans="1:5" ht="38.25">
      <c r="A98" t="s">
        <v>58</v>
      </c>
      <c r="E98" s="35" t="s">
        <v>208</v>
      </c>
    </row>
    <row r="99" spans="1:18" ht="12.75" customHeight="1">
      <c r="A99" s="6" t="s">
        <v>47</v>
      </c>
      <c s="6"/>
      <c s="40" t="s">
        <v>27</v>
      </c>
      <c s="6"/>
      <c s="27" t="s">
        <v>209</v>
      </c>
      <c s="6"/>
      <c s="6"/>
      <c s="6"/>
      <c s="41">
        <f>0+Q99</f>
      </c>
      <c r="O99">
        <f>0+R99</f>
      </c>
      <c r="Q99">
        <f>0+I100</f>
      </c>
      <c>
        <f>0+O100</f>
      </c>
    </row>
    <row r="100" spans="1:16" ht="12.75">
      <c r="A100" s="24" t="s">
        <v>49</v>
      </c>
      <c s="29" t="s">
        <v>179</v>
      </c>
      <c s="29" t="s">
        <v>216</v>
      </c>
      <c s="24" t="s">
        <v>51</v>
      </c>
      <c s="30" t="s">
        <v>217</v>
      </c>
      <c s="31" t="s">
        <v>157</v>
      </c>
      <c s="32">
        <v>447.5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54</v>
      </c>
      <c r="E101" s="35" t="s">
        <v>51</v>
      </c>
    </row>
    <row r="102" spans="1:5" ht="63.75">
      <c r="A102" s="36" t="s">
        <v>56</v>
      </c>
      <c r="E102" s="37" t="s">
        <v>567</v>
      </c>
    </row>
    <row r="103" spans="1:5" ht="102">
      <c r="A103" t="s">
        <v>58</v>
      </c>
      <c r="E103" s="35" t="s">
        <v>219</v>
      </c>
    </row>
    <row r="104" spans="1:18" ht="12.75" customHeight="1">
      <c r="A104" s="6" t="s">
        <v>47</v>
      </c>
      <c s="6"/>
      <c s="40" t="s">
        <v>37</v>
      </c>
      <c s="6"/>
      <c s="27" t="s">
        <v>229</v>
      </c>
      <c s="6"/>
      <c s="6"/>
      <c s="6"/>
      <c s="41">
        <f>0+Q104</f>
      </c>
      <c r="O104">
        <f>0+R104</f>
      </c>
      <c r="Q104">
        <f>0+I105+I109</f>
      </c>
      <c>
        <f>0+O105+O109</f>
      </c>
    </row>
    <row r="105" spans="1:16" ht="12.75">
      <c r="A105" s="24" t="s">
        <v>49</v>
      </c>
      <c s="29" t="s">
        <v>184</v>
      </c>
      <c s="29" t="s">
        <v>242</v>
      </c>
      <c s="24" t="s">
        <v>51</v>
      </c>
      <c s="30" t="s">
        <v>243</v>
      </c>
      <c s="31" t="s">
        <v>91</v>
      </c>
      <c s="32">
        <v>259.05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12.75">
      <c r="A106" s="34" t="s">
        <v>54</v>
      </c>
      <c r="E106" s="35" t="s">
        <v>568</v>
      </c>
    </row>
    <row r="107" spans="1:5" ht="63.75">
      <c r="A107" s="36" t="s">
        <v>56</v>
      </c>
      <c r="E107" s="37" t="s">
        <v>569</v>
      </c>
    </row>
    <row r="108" spans="1:5" ht="38.25">
      <c r="A108" t="s">
        <v>58</v>
      </c>
      <c r="E108" s="35" t="s">
        <v>246</v>
      </c>
    </row>
    <row r="109" spans="1:16" ht="12.75">
      <c r="A109" s="24" t="s">
        <v>49</v>
      </c>
      <c s="29" t="s">
        <v>189</v>
      </c>
      <c s="29" t="s">
        <v>570</v>
      </c>
      <c s="24" t="s">
        <v>51</v>
      </c>
      <c s="30" t="s">
        <v>571</v>
      </c>
      <c s="31" t="s">
        <v>157</v>
      </c>
      <c s="32">
        <v>20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12.75">
      <c r="A110" s="34" t="s">
        <v>54</v>
      </c>
      <c r="E110" s="35" t="s">
        <v>291</v>
      </c>
    </row>
    <row r="111" spans="1:5" ht="51">
      <c r="A111" s="36" t="s">
        <v>56</v>
      </c>
      <c r="E111" s="37" t="s">
        <v>572</v>
      </c>
    </row>
    <row r="112" spans="1:5" ht="102">
      <c r="A112" t="s">
        <v>58</v>
      </c>
      <c r="E112" s="35" t="s">
        <v>573</v>
      </c>
    </row>
    <row r="113" spans="1:18" ht="12.75" customHeight="1">
      <c r="A113" s="6" t="s">
        <v>47</v>
      </c>
      <c s="6"/>
      <c s="40" t="s">
        <v>39</v>
      </c>
      <c s="6"/>
      <c s="27" t="s">
        <v>88</v>
      </c>
      <c s="6"/>
      <c s="6"/>
      <c s="6"/>
      <c s="41">
        <f>0+Q113</f>
      </c>
      <c r="O113">
        <f>0+R113</f>
      </c>
      <c r="Q113">
        <f>0+I114+I118+I122+I126+I130+I134+I138+I142</f>
      </c>
      <c>
        <f>0+O114+O118+O122+O126+O130+O134+O138+O142</f>
      </c>
    </row>
    <row r="114" spans="1:16" ht="25.5">
      <c r="A114" s="24" t="s">
        <v>49</v>
      </c>
      <c s="29" t="s">
        <v>194</v>
      </c>
      <c s="29" t="s">
        <v>263</v>
      </c>
      <c s="24" t="s">
        <v>51</v>
      </c>
      <c s="30" t="s">
        <v>264</v>
      </c>
      <c s="31" t="s">
        <v>157</v>
      </c>
      <c s="32">
        <v>1006.15</v>
      </c>
      <c s="33">
        <v>0</v>
      </c>
      <c s="33">
        <f>ROUND(ROUND(H114,2)*ROUND(G114,3),2)</f>
      </c>
      <c r="O114">
        <f>(I114*21)/100</f>
      </c>
      <c t="s">
        <v>27</v>
      </c>
    </row>
    <row r="115" spans="1:5" ht="12.75">
      <c r="A115" s="34" t="s">
        <v>54</v>
      </c>
      <c r="E115" s="35" t="s">
        <v>51</v>
      </c>
    </row>
    <row r="116" spans="1:5" ht="127.5">
      <c r="A116" s="36" t="s">
        <v>56</v>
      </c>
      <c r="E116" s="37" t="s">
        <v>574</v>
      </c>
    </row>
    <row r="117" spans="1:5" ht="51">
      <c r="A117" t="s">
        <v>58</v>
      </c>
      <c r="E117" s="35" t="s">
        <v>266</v>
      </c>
    </row>
    <row r="118" spans="1:16" ht="12.75">
      <c r="A118" s="24" t="s">
        <v>49</v>
      </c>
      <c s="29" t="s">
        <v>199</v>
      </c>
      <c s="29" t="s">
        <v>272</v>
      </c>
      <c s="24" t="s">
        <v>51</v>
      </c>
      <c s="30" t="s">
        <v>273</v>
      </c>
      <c s="31" t="s">
        <v>91</v>
      </c>
      <c s="32">
        <v>180.863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12.75">
      <c r="A119" s="34" t="s">
        <v>54</v>
      </c>
      <c r="E119" s="35" t="s">
        <v>51</v>
      </c>
    </row>
    <row r="120" spans="1:5" ht="127.5">
      <c r="A120" s="36" t="s">
        <v>56</v>
      </c>
      <c r="E120" s="37" t="s">
        <v>575</v>
      </c>
    </row>
    <row r="121" spans="1:5" ht="51">
      <c r="A121" t="s">
        <v>58</v>
      </c>
      <c r="E121" s="35" t="s">
        <v>266</v>
      </c>
    </row>
    <row r="122" spans="1:16" ht="12.75">
      <c r="A122" s="24" t="s">
        <v>49</v>
      </c>
      <c s="29" t="s">
        <v>204</v>
      </c>
      <c s="29" t="s">
        <v>276</v>
      </c>
      <c s="24" t="s">
        <v>51</v>
      </c>
      <c s="30" t="s">
        <v>277</v>
      </c>
      <c s="31" t="s">
        <v>157</v>
      </c>
      <c s="32">
        <v>104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51</v>
      </c>
    </row>
    <row r="124" spans="1:5" ht="76.5">
      <c r="A124" s="36" t="s">
        <v>56</v>
      </c>
      <c r="E124" s="37" t="s">
        <v>576</v>
      </c>
    </row>
    <row r="125" spans="1:5" ht="102">
      <c r="A125" t="s">
        <v>58</v>
      </c>
      <c r="E125" s="35" t="s">
        <v>279</v>
      </c>
    </row>
    <row r="126" spans="1:16" ht="12.75">
      <c r="A126" s="24" t="s">
        <v>49</v>
      </c>
      <c s="29" t="s">
        <v>210</v>
      </c>
      <c s="29" t="s">
        <v>281</v>
      </c>
      <c s="24" t="s">
        <v>51</v>
      </c>
      <c s="30" t="s">
        <v>282</v>
      </c>
      <c s="31" t="s">
        <v>157</v>
      </c>
      <c s="32">
        <v>1042.685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2.75">
      <c r="A127" s="34" t="s">
        <v>54</v>
      </c>
      <c r="E127" s="35" t="s">
        <v>51</v>
      </c>
    </row>
    <row r="128" spans="1:5" ht="140.25">
      <c r="A128" s="36" t="s">
        <v>56</v>
      </c>
      <c r="E128" s="37" t="s">
        <v>577</v>
      </c>
    </row>
    <row r="129" spans="1:5" ht="51">
      <c r="A129" t="s">
        <v>58</v>
      </c>
      <c r="E129" s="35" t="s">
        <v>284</v>
      </c>
    </row>
    <row r="130" spans="1:16" ht="12.75">
      <c r="A130" s="24" t="s">
        <v>49</v>
      </c>
      <c s="29" t="s">
        <v>215</v>
      </c>
      <c s="29" t="s">
        <v>286</v>
      </c>
      <c s="24" t="s">
        <v>51</v>
      </c>
      <c s="30" t="s">
        <v>287</v>
      </c>
      <c s="31" t="s">
        <v>157</v>
      </c>
      <c s="32">
        <v>1042.685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12.75">
      <c r="A131" s="34" t="s">
        <v>54</v>
      </c>
      <c r="E131" s="35" t="s">
        <v>51</v>
      </c>
    </row>
    <row r="132" spans="1:5" ht="140.25">
      <c r="A132" s="36" t="s">
        <v>56</v>
      </c>
      <c r="E132" s="37" t="s">
        <v>577</v>
      </c>
    </row>
    <row r="133" spans="1:5" ht="140.25">
      <c r="A133" t="s">
        <v>58</v>
      </c>
      <c r="E133" s="35" t="s">
        <v>289</v>
      </c>
    </row>
    <row r="134" spans="1:16" ht="12.75">
      <c r="A134" s="24" t="s">
        <v>49</v>
      </c>
      <c s="29" t="s">
        <v>220</v>
      </c>
      <c s="29" t="s">
        <v>298</v>
      </c>
      <c s="24" t="s">
        <v>51</v>
      </c>
      <c s="30" t="s">
        <v>299</v>
      </c>
      <c s="31" t="s">
        <v>157</v>
      </c>
      <c s="32">
        <v>991.77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2.75">
      <c r="A135" s="34" t="s">
        <v>54</v>
      </c>
      <c r="E135" s="35" t="s">
        <v>51</v>
      </c>
    </row>
    <row r="136" spans="1:5" ht="140.25">
      <c r="A136" s="36" t="s">
        <v>56</v>
      </c>
      <c r="E136" s="37" t="s">
        <v>578</v>
      </c>
    </row>
    <row r="137" spans="1:5" ht="140.25">
      <c r="A137" t="s">
        <v>58</v>
      </c>
      <c r="E137" s="35" t="s">
        <v>289</v>
      </c>
    </row>
    <row r="138" spans="1:16" ht="12.75">
      <c r="A138" s="24" t="s">
        <v>49</v>
      </c>
      <c s="29" t="s">
        <v>225</v>
      </c>
      <c s="29" t="s">
        <v>579</v>
      </c>
      <c s="24" t="s">
        <v>51</v>
      </c>
      <c s="30" t="s">
        <v>580</v>
      </c>
      <c s="31" t="s">
        <v>157</v>
      </c>
      <c s="32">
        <v>214.8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2.75">
      <c r="A139" s="34" t="s">
        <v>54</v>
      </c>
      <c r="E139" s="35" t="s">
        <v>51</v>
      </c>
    </row>
    <row r="140" spans="1:5" ht="89.25">
      <c r="A140" s="36" t="s">
        <v>56</v>
      </c>
      <c r="E140" s="37" t="s">
        <v>581</v>
      </c>
    </row>
    <row r="141" spans="1:5" ht="153">
      <c r="A141" t="s">
        <v>58</v>
      </c>
      <c r="E141" s="35" t="s">
        <v>582</v>
      </c>
    </row>
    <row r="142" spans="1:16" ht="12.75">
      <c r="A142" s="24" t="s">
        <v>49</v>
      </c>
      <c s="29" t="s">
        <v>230</v>
      </c>
      <c s="29" t="s">
        <v>307</v>
      </c>
      <c s="24" t="s">
        <v>51</v>
      </c>
      <c s="30" t="s">
        <v>308</v>
      </c>
      <c s="31" t="s">
        <v>124</v>
      </c>
      <c s="32">
        <v>90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2.75">
      <c r="A143" s="34" t="s">
        <v>54</v>
      </c>
      <c r="E143" s="35" t="s">
        <v>51</v>
      </c>
    </row>
    <row r="144" spans="1:5" ht="51">
      <c r="A144" s="36" t="s">
        <v>56</v>
      </c>
      <c r="E144" s="37" t="s">
        <v>583</v>
      </c>
    </row>
    <row r="145" spans="1:5" ht="38.25">
      <c r="A145" t="s">
        <v>58</v>
      </c>
      <c r="E145" s="35" t="s">
        <v>310</v>
      </c>
    </row>
    <row r="146" spans="1:18" ht="12.75" customHeight="1">
      <c r="A146" s="6" t="s">
        <v>47</v>
      </c>
      <c s="6"/>
      <c s="40" t="s">
        <v>84</v>
      </c>
      <c s="6"/>
      <c s="27" t="s">
        <v>311</v>
      </c>
      <c s="6"/>
      <c s="6"/>
      <c s="6"/>
      <c s="41">
        <f>0+Q146</f>
      </c>
      <c r="O146">
        <f>0+R146</f>
      </c>
      <c r="Q146">
        <f>0+I147+I151+I155</f>
      </c>
      <c>
        <f>0+O147+O151+O155</f>
      </c>
    </row>
    <row r="147" spans="1:16" ht="12.75">
      <c r="A147" s="24" t="s">
        <v>49</v>
      </c>
      <c s="29" t="s">
        <v>235</v>
      </c>
      <c s="29" t="s">
        <v>313</v>
      </c>
      <c s="24" t="s">
        <v>51</v>
      </c>
      <c s="30" t="s">
        <v>314</v>
      </c>
      <c s="31" t="s">
        <v>124</v>
      </c>
      <c s="32">
        <v>6.3</v>
      </c>
      <c s="33">
        <v>0</v>
      </c>
      <c s="33">
        <f>ROUND(ROUND(H147,2)*ROUND(G147,3),2)</f>
      </c>
      <c r="O147">
        <f>(I147*21)/100</f>
      </c>
      <c t="s">
        <v>27</v>
      </c>
    </row>
    <row r="148" spans="1:5" ht="12.75">
      <c r="A148" s="34" t="s">
        <v>54</v>
      </c>
      <c r="E148" s="35" t="s">
        <v>51</v>
      </c>
    </row>
    <row r="149" spans="1:5" ht="38.25">
      <c r="A149" s="36" t="s">
        <v>56</v>
      </c>
      <c r="E149" s="37" t="s">
        <v>584</v>
      </c>
    </row>
    <row r="150" spans="1:5" ht="255">
      <c r="A150" t="s">
        <v>58</v>
      </c>
      <c r="E150" s="35" t="s">
        <v>316</v>
      </c>
    </row>
    <row r="151" spans="1:16" ht="12.75">
      <c r="A151" s="24" t="s">
        <v>49</v>
      </c>
      <c s="29" t="s">
        <v>241</v>
      </c>
      <c s="29" t="s">
        <v>318</v>
      </c>
      <c s="24" t="s">
        <v>51</v>
      </c>
      <c s="30" t="s">
        <v>319</v>
      </c>
      <c s="31" t="s">
        <v>114</v>
      </c>
      <c s="32">
        <v>1</v>
      </c>
      <c s="33">
        <v>0</v>
      </c>
      <c s="33">
        <f>ROUND(ROUND(H151,2)*ROUND(G151,3),2)</f>
      </c>
      <c r="O151">
        <f>(I151*21)/100</f>
      </c>
      <c t="s">
        <v>27</v>
      </c>
    </row>
    <row r="152" spans="1:5" ht="12.75">
      <c r="A152" s="34" t="s">
        <v>54</v>
      </c>
      <c r="E152" s="35" t="s">
        <v>51</v>
      </c>
    </row>
    <row r="153" spans="1:5" ht="51">
      <c r="A153" s="36" t="s">
        <v>56</v>
      </c>
      <c r="E153" s="37" t="s">
        <v>585</v>
      </c>
    </row>
    <row r="154" spans="1:5" ht="89.25">
      <c r="A154" t="s">
        <v>58</v>
      </c>
      <c r="E154" s="35" t="s">
        <v>321</v>
      </c>
    </row>
    <row r="155" spans="1:16" ht="12.75">
      <c r="A155" s="24" t="s">
        <v>49</v>
      </c>
      <c s="29" t="s">
        <v>247</v>
      </c>
      <c s="29" t="s">
        <v>323</v>
      </c>
      <c s="24" t="s">
        <v>51</v>
      </c>
      <c s="30" t="s">
        <v>324</v>
      </c>
      <c s="31" t="s">
        <v>114</v>
      </c>
      <c s="32">
        <v>1</v>
      </c>
      <c s="33">
        <v>0</v>
      </c>
      <c s="33">
        <f>ROUND(ROUND(H155,2)*ROUND(G155,3),2)</f>
      </c>
      <c r="O155">
        <f>(I155*21)/100</f>
      </c>
      <c t="s">
        <v>27</v>
      </c>
    </row>
    <row r="156" spans="1:5" ht="12.75">
      <c r="A156" s="34" t="s">
        <v>54</v>
      </c>
      <c r="E156" s="35" t="s">
        <v>51</v>
      </c>
    </row>
    <row r="157" spans="1:5" ht="38.25">
      <c r="A157" s="36" t="s">
        <v>56</v>
      </c>
      <c r="E157" s="37" t="s">
        <v>586</v>
      </c>
    </row>
    <row r="158" spans="1:5" ht="25.5">
      <c r="A158" t="s">
        <v>58</v>
      </c>
      <c r="E158" s="35" t="s">
        <v>326</v>
      </c>
    </row>
    <row r="159" spans="1:18" ht="12.75" customHeight="1">
      <c r="A159" s="6" t="s">
        <v>47</v>
      </c>
      <c s="6"/>
      <c s="40" t="s">
        <v>44</v>
      </c>
      <c s="6"/>
      <c s="27" t="s">
        <v>327</v>
      </c>
      <c s="6"/>
      <c s="6"/>
      <c s="6"/>
      <c s="41">
        <f>0+Q159</f>
      </c>
      <c r="O159">
        <f>0+R159</f>
      </c>
      <c r="Q159">
        <f>0+I160+I164+I168+I172+I176+I180+I184+I188+I192+I196+I200+I204</f>
      </c>
      <c>
        <f>0+O160+O164+O168+O172+O176+O180+O184+O188+O192+O196+O200+O204</f>
      </c>
    </row>
    <row r="160" spans="1:16" ht="12.75">
      <c r="A160" s="24" t="s">
        <v>49</v>
      </c>
      <c s="29" t="s">
        <v>252</v>
      </c>
      <c s="29" t="s">
        <v>587</v>
      </c>
      <c s="24" t="s">
        <v>51</v>
      </c>
      <c s="30" t="s">
        <v>588</v>
      </c>
      <c s="31" t="s">
        <v>114</v>
      </c>
      <c s="32">
        <v>2</v>
      </c>
      <c s="33">
        <v>0</v>
      </c>
      <c s="33">
        <f>ROUND(ROUND(H160,2)*ROUND(G160,3),2)</f>
      </c>
      <c r="O160">
        <f>(I160*21)/100</f>
      </c>
      <c t="s">
        <v>27</v>
      </c>
    </row>
    <row r="161" spans="1:5" ht="12.75">
      <c r="A161" s="34" t="s">
        <v>54</v>
      </c>
      <c r="E161" s="35" t="s">
        <v>51</v>
      </c>
    </row>
    <row r="162" spans="1:5" ht="51">
      <c r="A162" s="36" t="s">
        <v>56</v>
      </c>
      <c r="E162" s="37" t="s">
        <v>589</v>
      </c>
    </row>
    <row r="163" spans="1:5" ht="51">
      <c r="A163" t="s">
        <v>58</v>
      </c>
      <c r="E163" s="35" t="s">
        <v>590</v>
      </c>
    </row>
    <row r="164" spans="1:16" ht="25.5">
      <c r="A164" s="24" t="s">
        <v>49</v>
      </c>
      <c s="29" t="s">
        <v>257</v>
      </c>
      <c s="29" t="s">
        <v>344</v>
      </c>
      <c s="24" t="s">
        <v>51</v>
      </c>
      <c s="30" t="s">
        <v>345</v>
      </c>
      <c s="31" t="s">
        <v>114</v>
      </c>
      <c s="32">
        <v>7</v>
      </c>
      <c s="33">
        <v>0</v>
      </c>
      <c s="33">
        <f>ROUND(ROUND(H164,2)*ROUND(G164,3),2)</f>
      </c>
      <c r="O164">
        <f>(I164*21)/100</f>
      </c>
      <c t="s">
        <v>27</v>
      </c>
    </row>
    <row r="165" spans="1:5" ht="12.75">
      <c r="A165" s="34" t="s">
        <v>54</v>
      </c>
      <c r="E165" s="35" t="s">
        <v>51</v>
      </c>
    </row>
    <row r="166" spans="1:5" ht="38.25">
      <c r="A166" s="36" t="s">
        <v>56</v>
      </c>
      <c r="E166" s="37" t="s">
        <v>591</v>
      </c>
    </row>
    <row r="167" spans="1:5" ht="25.5">
      <c r="A167" t="s">
        <v>58</v>
      </c>
      <c r="E167" s="35" t="s">
        <v>347</v>
      </c>
    </row>
    <row r="168" spans="1:16" ht="12.75">
      <c r="A168" s="24" t="s">
        <v>49</v>
      </c>
      <c s="29" t="s">
        <v>262</v>
      </c>
      <c s="29" t="s">
        <v>349</v>
      </c>
      <c s="24" t="s">
        <v>51</v>
      </c>
      <c s="30" t="s">
        <v>350</v>
      </c>
      <c s="31" t="s">
        <v>114</v>
      </c>
      <c s="32">
        <v>2</v>
      </c>
      <c s="33">
        <v>0</v>
      </c>
      <c s="33">
        <f>ROUND(ROUND(H168,2)*ROUND(G168,3),2)</f>
      </c>
      <c r="O168">
        <f>(I168*21)/100</f>
      </c>
      <c t="s">
        <v>27</v>
      </c>
    </row>
    <row r="169" spans="1:5" ht="12.75">
      <c r="A169" s="34" t="s">
        <v>54</v>
      </c>
      <c r="E169" s="35" t="s">
        <v>51</v>
      </c>
    </row>
    <row r="170" spans="1:5" ht="25.5">
      <c r="A170" s="36" t="s">
        <v>56</v>
      </c>
      <c r="E170" s="37" t="s">
        <v>592</v>
      </c>
    </row>
    <row r="171" spans="1:5" ht="38.25">
      <c r="A171" t="s">
        <v>58</v>
      </c>
      <c r="E171" s="35" t="s">
        <v>352</v>
      </c>
    </row>
    <row r="172" spans="1:16" ht="12.75">
      <c r="A172" s="24" t="s">
        <v>49</v>
      </c>
      <c s="29" t="s">
        <v>267</v>
      </c>
      <c s="29" t="s">
        <v>358</v>
      </c>
      <c s="24" t="s">
        <v>51</v>
      </c>
      <c s="30" t="s">
        <v>359</v>
      </c>
      <c s="31" t="s">
        <v>114</v>
      </c>
      <c s="32">
        <v>2</v>
      </c>
      <c s="33">
        <v>0</v>
      </c>
      <c s="33">
        <f>ROUND(ROUND(H172,2)*ROUND(G172,3),2)</f>
      </c>
      <c r="O172">
        <f>(I172*21)/100</f>
      </c>
      <c t="s">
        <v>27</v>
      </c>
    </row>
    <row r="173" spans="1:5" ht="12.75">
      <c r="A173" s="34" t="s">
        <v>54</v>
      </c>
      <c r="E173" s="35" t="s">
        <v>51</v>
      </c>
    </row>
    <row r="174" spans="1:5" ht="38.25">
      <c r="A174" s="36" t="s">
        <v>56</v>
      </c>
      <c r="E174" s="37" t="s">
        <v>593</v>
      </c>
    </row>
    <row r="175" spans="1:5" ht="25.5">
      <c r="A175" t="s">
        <v>58</v>
      </c>
      <c r="E175" s="35" t="s">
        <v>347</v>
      </c>
    </row>
    <row r="176" spans="1:16" ht="12.75">
      <c r="A176" s="24" t="s">
        <v>49</v>
      </c>
      <c s="29" t="s">
        <v>271</v>
      </c>
      <c s="29" t="s">
        <v>471</v>
      </c>
      <c s="24" t="s">
        <v>51</v>
      </c>
      <c s="30" t="s">
        <v>472</v>
      </c>
      <c s="31" t="s">
        <v>114</v>
      </c>
      <c s="32">
        <v>2</v>
      </c>
      <c s="33">
        <v>0</v>
      </c>
      <c s="33">
        <f>ROUND(ROUND(H176,2)*ROUND(G176,3),2)</f>
      </c>
      <c r="O176">
        <f>(I176*21)/100</f>
      </c>
      <c t="s">
        <v>27</v>
      </c>
    </row>
    <row r="177" spans="1:5" ht="12.75">
      <c r="A177" s="34" t="s">
        <v>54</v>
      </c>
      <c r="E177" s="35" t="s">
        <v>51</v>
      </c>
    </row>
    <row r="178" spans="1:5" ht="38.25">
      <c r="A178" s="36" t="s">
        <v>56</v>
      </c>
      <c r="E178" s="37" t="s">
        <v>593</v>
      </c>
    </row>
    <row r="179" spans="1:5" ht="38.25">
      <c r="A179" t="s">
        <v>58</v>
      </c>
      <c r="E179" s="35" t="s">
        <v>352</v>
      </c>
    </row>
    <row r="180" spans="1:16" ht="38.25">
      <c r="A180" s="24" t="s">
        <v>49</v>
      </c>
      <c s="29" t="s">
        <v>275</v>
      </c>
      <c s="29" t="s">
        <v>361</v>
      </c>
      <c s="24" t="s">
        <v>51</v>
      </c>
      <c s="30" t="s">
        <v>362</v>
      </c>
      <c s="31" t="s">
        <v>114</v>
      </c>
      <c s="32">
        <v>7</v>
      </c>
      <c s="33">
        <v>0</v>
      </c>
      <c s="33">
        <f>ROUND(ROUND(H180,2)*ROUND(G180,3),2)</f>
      </c>
      <c r="O180">
        <f>(I180*21)/100</f>
      </c>
      <c t="s">
        <v>27</v>
      </c>
    </row>
    <row r="181" spans="1:5" ht="12.75">
      <c r="A181" s="34" t="s">
        <v>54</v>
      </c>
      <c r="E181" s="35" t="s">
        <v>51</v>
      </c>
    </row>
    <row r="182" spans="1:5" ht="38.25">
      <c r="A182" s="36" t="s">
        <v>56</v>
      </c>
      <c r="E182" s="37" t="s">
        <v>594</v>
      </c>
    </row>
    <row r="183" spans="1:5" ht="25.5">
      <c r="A183" t="s">
        <v>58</v>
      </c>
      <c r="E183" s="35" t="s">
        <v>364</v>
      </c>
    </row>
    <row r="184" spans="1:16" ht="12.75">
      <c r="A184" s="24" t="s">
        <v>49</v>
      </c>
      <c s="29" t="s">
        <v>280</v>
      </c>
      <c s="29" t="s">
        <v>366</v>
      </c>
      <c s="24" t="s">
        <v>51</v>
      </c>
      <c s="30" t="s">
        <v>367</v>
      </c>
      <c s="31" t="s">
        <v>114</v>
      </c>
      <c s="32">
        <v>3</v>
      </c>
      <c s="33">
        <v>0</v>
      </c>
      <c s="33">
        <f>ROUND(ROUND(H184,2)*ROUND(G184,3),2)</f>
      </c>
      <c r="O184">
        <f>(I184*21)/100</f>
      </c>
      <c t="s">
        <v>27</v>
      </c>
    </row>
    <row r="185" spans="1:5" ht="12.75">
      <c r="A185" s="34" t="s">
        <v>54</v>
      </c>
      <c r="E185" s="35" t="s">
        <v>51</v>
      </c>
    </row>
    <row r="186" spans="1:5" ht="25.5">
      <c r="A186" s="36" t="s">
        <v>56</v>
      </c>
      <c r="E186" s="37" t="s">
        <v>595</v>
      </c>
    </row>
    <row r="187" spans="1:5" ht="38.25">
      <c r="A187" t="s">
        <v>58</v>
      </c>
      <c r="E187" s="35" t="s">
        <v>352</v>
      </c>
    </row>
    <row r="188" spans="1:16" ht="25.5">
      <c r="A188" s="24" t="s">
        <v>49</v>
      </c>
      <c s="29" t="s">
        <v>285</v>
      </c>
      <c s="29" t="s">
        <v>370</v>
      </c>
      <c s="24" t="s">
        <v>51</v>
      </c>
      <c s="30" t="s">
        <v>371</v>
      </c>
      <c s="31" t="s">
        <v>157</v>
      </c>
      <c s="32">
        <v>76.625</v>
      </c>
      <c s="33">
        <v>0</v>
      </c>
      <c s="33">
        <f>ROUND(ROUND(H188,2)*ROUND(G188,3),2)</f>
      </c>
      <c r="O188">
        <f>(I188*21)/100</f>
      </c>
      <c t="s">
        <v>27</v>
      </c>
    </row>
    <row r="189" spans="1:5" ht="12.75">
      <c r="A189" s="34" t="s">
        <v>54</v>
      </c>
      <c r="E189" s="35" t="s">
        <v>51</v>
      </c>
    </row>
    <row r="190" spans="1:5" ht="51">
      <c r="A190" s="36" t="s">
        <v>56</v>
      </c>
      <c r="E190" s="37" t="s">
        <v>596</v>
      </c>
    </row>
    <row r="191" spans="1:5" ht="38.25">
      <c r="A191" t="s">
        <v>58</v>
      </c>
      <c r="E191" s="35" t="s">
        <v>373</v>
      </c>
    </row>
    <row r="192" spans="1:16" ht="25.5">
      <c r="A192" s="24" t="s">
        <v>49</v>
      </c>
      <c s="29" t="s">
        <v>290</v>
      </c>
      <c s="29" t="s">
        <v>375</v>
      </c>
      <c s="24" t="s">
        <v>51</v>
      </c>
      <c s="30" t="s">
        <v>376</v>
      </c>
      <c s="31" t="s">
        <v>157</v>
      </c>
      <c s="32">
        <v>76.625</v>
      </c>
      <c s="33">
        <v>0</v>
      </c>
      <c s="33">
        <f>ROUND(ROUND(H192,2)*ROUND(G192,3),2)</f>
      </c>
      <c r="O192">
        <f>(I192*21)/100</f>
      </c>
      <c t="s">
        <v>27</v>
      </c>
    </row>
    <row r="193" spans="1:5" ht="12.75">
      <c r="A193" s="34" t="s">
        <v>54</v>
      </c>
      <c r="E193" s="35" t="s">
        <v>51</v>
      </c>
    </row>
    <row r="194" spans="1:5" ht="51">
      <c r="A194" s="36" t="s">
        <v>56</v>
      </c>
      <c r="E194" s="37" t="s">
        <v>596</v>
      </c>
    </row>
    <row r="195" spans="1:5" ht="38.25">
      <c r="A195" t="s">
        <v>58</v>
      </c>
      <c r="E195" s="35" t="s">
        <v>373</v>
      </c>
    </row>
    <row r="196" spans="1:16" ht="12.75">
      <c r="A196" s="24" t="s">
        <v>49</v>
      </c>
      <c s="29" t="s">
        <v>293</v>
      </c>
      <c s="29" t="s">
        <v>383</v>
      </c>
      <c s="24" t="s">
        <v>51</v>
      </c>
      <c s="30" t="s">
        <v>384</v>
      </c>
      <c s="31" t="s">
        <v>124</v>
      </c>
      <c s="32">
        <v>31</v>
      </c>
      <c s="33">
        <v>0</v>
      </c>
      <c s="33">
        <f>ROUND(ROUND(H196,2)*ROUND(G196,3),2)</f>
      </c>
      <c r="O196">
        <f>(I196*21)/100</f>
      </c>
      <c t="s">
        <v>27</v>
      </c>
    </row>
    <row r="197" spans="1:5" ht="12.75">
      <c r="A197" s="34" t="s">
        <v>54</v>
      </c>
      <c r="E197" s="35" t="s">
        <v>51</v>
      </c>
    </row>
    <row r="198" spans="1:5" ht="102">
      <c r="A198" s="36" t="s">
        <v>56</v>
      </c>
      <c r="E198" s="37" t="s">
        <v>597</v>
      </c>
    </row>
    <row r="199" spans="1:5" ht="38.25">
      <c r="A199" t="s">
        <v>58</v>
      </c>
      <c r="E199" s="35" t="s">
        <v>386</v>
      </c>
    </row>
    <row r="200" spans="1:16" ht="12.75">
      <c r="A200" s="24" t="s">
        <v>49</v>
      </c>
      <c s="29" t="s">
        <v>297</v>
      </c>
      <c s="29" t="s">
        <v>388</v>
      </c>
      <c s="24" t="s">
        <v>51</v>
      </c>
      <c s="30" t="s">
        <v>389</v>
      </c>
      <c s="31" t="s">
        <v>124</v>
      </c>
      <c s="32">
        <v>40</v>
      </c>
      <c s="33">
        <v>0</v>
      </c>
      <c s="33">
        <f>ROUND(ROUND(H200,2)*ROUND(G200,3),2)</f>
      </c>
      <c r="O200">
        <f>(I200*21)/100</f>
      </c>
      <c t="s">
        <v>27</v>
      </c>
    </row>
    <row r="201" spans="1:5" ht="12.75">
      <c r="A201" s="34" t="s">
        <v>54</v>
      </c>
      <c r="E201" s="35" t="s">
        <v>51</v>
      </c>
    </row>
    <row r="202" spans="1:5" ht="51">
      <c r="A202" s="36" t="s">
        <v>56</v>
      </c>
      <c r="E202" s="37" t="s">
        <v>598</v>
      </c>
    </row>
    <row r="203" spans="1:5" ht="63.75">
      <c r="A203" t="s">
        <v>58</v>
      </c>
      <c r="E203" s="35" t="s">
        <v>391</v>
      </c>
    </row>
    <row r="204" spans="1:16" ht="12.75">
      <c r="A204" s="24" t="s">
        <v>49</v>
      </c>
      <c s="29" t="s">
        <v>301</v>
      </c>
      <c s="29" t="s">
        <v>408</v>
      </c>
      <c s="24" t="s">
        <v>51</v>
      </c>
      <c s="30" t="s">
        <v>409</v>
      </c>
      <c s="31" t="s">
        <v>124</v>
      </c>
      <c s="32">
        <v>207.6</v>
      </c>
      <c s="33">
        <v>0</v>
      </c>
      <c s="33">
        <f>ROUND(ROUND(H204,2)*ROUND(G204,3),2)</f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89.25">
      <c r="A206" s="36" t="s">
        <v>56</v>
      </c>
      <c r="E206" s="37" t="s">
        <v>599</v>
      </c>
    </row>
    <row r="207" spans="1:5" ht="38.25">
      <c r="A207" t="s">
        <v>58</v>
      </c>
      <c r="E207" s="35" t="s">
        <v>410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600</v>
      </c>
      <c s="38">
        <f>0+I10+I15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524</v>
      </c>
      <c s="1"/>
      <c s="14" t="s">
        <v>525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600</v>
      </c>
      <c s="1"/>
      <c s="14" t="s">
        <v>428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601</v>
      </c>
      <c s="16" t="s">
        <v>22</v>
      </c>
      <c s="17" t="s">
        <v>600</v>
      </c>
      <c s="6"/>
      <c s="18" t="s">
        <v>428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430</v>
      </c>
      <c s="24" t="s">
        <v>51</v>
      </c>
      <c s="30" t="s">
        <v>431</v>
      </c>
      <c s="31" t="s">
        <v>53</v>
      </c>
      <c s="32">
        <v>2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25.5">
      <c r="A12" s="34" t="s">
        <v>54</v>
      </c>
      <c r="E12" s="35" t="s">
        <v>602</v>
      </c>
    </row>
    <row r="13" spans="1:5" ht="51">
      <c r="A13" s="36" t="s">
        <v>56</v>
      </c>
      <c r="E13" s="37" t="s">
        <v>603</v>
      </c>
    </row>
    <row r="14" spans="1:5" ht="12.75">
      <c r="A14" t="s">
        <v>58</v>
      </c>
      <c r="E14" s="35" t="s">
        <v>434</v>
      </c>
    </row>
    <row r="15" spans="1:18" ht="12.75" customHeight="1">
      <c r="A15" s="6" t="s">
        <v>47</v>
      </c>
      <c s="6"/>
      <c s="40" t="s">
        <v>44</v>
      </c>
      <c s="6"/>
      <c s="27" t="s">
        <v>327</v>
      </c>
      <c s="6"/>
      <c s="6"/>
      <c s="6"/>
      <c s="41">
        <f>0+Q15</f>
      </c>
      <c r="O15">
        <f>0+R15</f>
      </c>
      <c r="Q15">
        <f>0+I16+I20+I24+I28+I32+I36+I40+I44+I48+I52+I56+I60+I64+I68+I72+I76+I80+I84+I88+I92+I96+I100+I104+I108+I112</f>
      </c>
      <c>
        <f>0+O16+O20+O24+O28+O32+O36+O40+O44+O48+O52+O56+O60+O64+O68+O72+O76+O80+O84+O88+O92+O96+O100+O104+O108+O112</f>
      </c>
    </row>
    <row r="16" spans="1:16" ht="12.75">
      <c r="A16" s="24" t="s">
        <v>49</v>
      </c>
      <c s="29" t="s">
        <v>27</v>
      </c>
      <c s="29" t="s">
        <v>445</v>
      </c>
      <c s="24" t="s">
        <v>51</v>
      </c>
      <c s="30" t="s">
        <v>446</v>
      </c>
      <c s="31" t="s">
        <v>114</v>
      </c>
      <c s="32">
        <v>20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12.75">
      <c r="A17" s="34" t="s">
        <v>54</v>
      </c>
      <c r="E17" s="35" t="s">
        <v>51</v>
      </c>
    </row>
    <row r="18" spans="1:5" ht="38.25">
      <c r="A18" s="36" t="s">
        <v>56</v>
      </c>
      <c r="E18" s="37" t="s">
        <v>604</v>
      </c>
    </row>
    <row r="19" spans="1:5" ht="38.25">
      <c r="A19" t="s">
        <v>58</v>
      </c>
      <c r="E19" s="35" t="s">
        <v>448</v>
      </c>
    </row>
    <row r="20" spans="1:16" ht="25.5">
      <c r="A20" s="24" t="s">
        <v>49</v>
      </c>
      <c s="29" t="s">
        <v>26</v>
      </c>
      <c s="29" t="s">
        <v>449</v>
      </c>
      <c s="24" t="s">
        <v>51</v>
      </c>
      <c s="30" t="s">
        <v>450</v>
      </c>
      <c s="31" t="s">
        <v>114</v>
      </c>
      <c s="32">
        <v>18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51</v>
      </c>
    </row>
    <row r="22" spans="1:5" ht="127.5">
      <c r="A22" s="36" t="s">
        <v>56</v>
      </c>
      <c r="E22" s="37" t="s">
        <v>605</v>
      </c>
    </row>
    <row r="23" spans="1:5" ht="51">
      <c r="A23" t="s">
        <v>58</v>
      </c>
      <c r="E23" s="35" t="s">
        <v>452</v>
      </c>
    </row>
    <row r="24" spans="1:16" ht="12.75">
      <c r="A24" s="24" t="s">
        <v>49</v>
      </c>
      <c s="29" t="s">
        <v>37</v>
      </c>
      <c s="29" t="s">
        <v>349</v>
      </c>
      <c s="24" t="s">
        <v>51</v>
      </c>
      <c s="30" t="s">
        <v>350</v>
      </c>
      <c s="31" t="s">
        <v>114</v>
      </c>
      <c s="32">
        <v>10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51</v>
      </c>
    </row>
    <row r="26" spans="1:5" ht="102">
      <c r="A26" s="36" t="s">
        <v>56</v>
      </c>
      <c r="E26" s="37" t="s">
        <v>606</v>
      </c>
    </row>
    <row r="27" spans="1:5" ht="38.25">
      <c r="A27" t="s">
        <v>58</v>
      </c>
      <c r="E27" s="35" t="s">
        <v>352</v>
      </c>
    </row>
    <row r="28" spans="1:16" ht="12.75">
      <c r="A28" s="24" t="s">
        <v>49</v>
      </c>
      <c s="29" t="s">
        <v>39</v>
      </c>
      <c s="29" t="s">
        <v>454</v>
      </c>
      <c s="24" t="s">
        <v>51</v>
      </c>
      <c s="30" t="s">
        <v>455</v>
      </c>
      <c s="31" t="s">
        <v>456</v>
      </c>
      <c s="32">
        <v>756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12.75">
      <c r="A29" s="34" t="s">
        <v>54</v>
      </c>
      <c r="E29" s="35" t="s">
        <v>51</v>
      </c>
    </row>
    <row r="30" spans="1:5" ht="127.5">
      <c r="A30" s="36" t="s">
        <v>56</v>
      </c>
      <c r="E30" s="37" t="s">
        <v>607</v>
      </c>
    </row>
    <row r="31" spans="1:5" ht="25.5">
      <c r="A31" t="s">
        <v>58</v>
      </c>
      <c r="E31" s="35" t="s">
        <v>458</v>
      </c>
    </row>
    <row r="32" spans="1:16" ht="25.5">
      <c r="A32" s="24" t="s">
        <v>49</v>
      </c>
      <c s="29" t="s">
        <v>41</v>
      </c>
      <c s="29" t="s">
        <v>459</v>
      </c>
      <c s="24" t="s">
        <v>51</v>
      </c>
      <c s="30" t="s">
        <v>460</v>
      </c>
      <c s="31" t="s">
        <v>114</v>
      </c>
      <c s="32">
        <v>6</v>
      </c>
      <c s="33">
        <v>0</v>
      </c>
      <c s="33">
        <f>ROUND(ROUND(H32,2)*ROUND(G32,3),2)</f>
      </c>
      <c r="O32">
        <f>(I32*0)/100</f>
      </c>
      <c t="s">
        <v>31</v>
      </c>
    </row>
    <row r="33" spans="1:5" ht="12.75">
      <c r="A33" s="34" t="s">
        <v>54</v>
      </c>
      <c r="E33" s="35" t="s">
        <v>51</v>
      </c>
    </row>
    <row r="34" spans="1:5" ht="63.75">
      <c r="A34" s="36" t="s">
        <v>56</v>
      </c>
      <c r="E34" s="37" t="s">
        <v>608</v>
      </c>
    </row>
    <row r="35" spans="1:5" ht="51">
      <c r="A35" t="s">
        <v>58</v>
      </c>
      <c r="E35" s="35" t="s">
        <v>452</v>
      </c>
    </row>
    <row r="36" spans="1:16" ht="12.75">
      <c r="A36" s="24" t="s">
        <v>49</v>
      </c>
      <c s="29" t="s">
        <v>79</v>
      </c>
      <c s="29" t="s">
        <v>462</v>
      </c>
      <c s="24" t="s">
        <v>51</v>
      </c>
      <c s="30" t="s">
        <v>463</v>
      </c>
      <c s="31" t="s">
        <v>114</v>
      </c>
      <c s="32">
        <v>1</v>
      </c>
      <c s="33">
        <v>0</v>
      </c>
      <c s="33">
        <f>ROUND(ROUND(H36,2)*ROUND(G36,3),2)</f>
      </c>
      <c r="O36">
        <f>(I36*0)/100</f>
      </c>
      <c t="s">
        <v>31</v>
      </c>
    </row>
    <row r="37" spans="1:5" ht="12.75">
      <c r="A37" s="34" t="s">
        <v>54</v>
      </c>
      <c r="E37" s="35" t="s">
        <v>51</v>
      </c>
    </row>
    <row r="38" spans="1:5" ht="51">
      <c r="A38" s="36" t="s">
        <v>56</v>
      </c>
      <c r="E38" s="37" t="s">
        <v>609</v>
      </c>
    </row>
    <row r="39" spans="1:5" ht="38.25">
      <c r="A39" t="s">
        <v>58</v>
      </c>
      <c r="E39" s="35" t="s">
        <v>352</v>
      </c>
    </row>
    <row r="40" spans="1:16" ht="12.75">
      <c r="A40" s="24" t="s">
        <v>49</v>
      </c>
      <c s="29" t="s">
        <v>84</v>
      </c>
      <c s="29" t="s">
        <v>465</v>
      </c>
      <c s="24" t="s">
        <v>51</v>
      </c>
      <c s="30" t="s">
        <v>466</v>
      </c>
      <c s="31" t="s">
        <v>456</v>
      </c>
      <c s="32">
        <v>252</v>
      </c>
      <c s="33">
        <v>0</v>
      </c>
      <c s="33">
        <f>ROUND(ROUND(H40,2)*ROUND(G40,3),2)</f>
      </c>
      <c r="O40">
        <f>(I40*0)/100</f>
      </c>
      <c t="s">
        <v>31</v>
      </c>
    </row>
    <row r="41" spans="1:5" ht="12.75">
      <c r="A41" s="34" t="s">
        <v>54</v>
      </c>
      <c r="E41" s="35" t="s">
        <v>51</v>
      </c>
    </row>
    <row r="42" spans="1:5" ht="63.75">
      <c r="A42" s="36" t="s">
        <v>56</v>
      </c>
      <c r="E42" s="37" t="s">
        <v>610</v>
      </c>
    </row>
    <row r="43" spans="1:5" ht="25.5">
      <c r="A43" t="s">
        <v>58</v>
      </c>
      <c r="E43" s="35" t="s">
        <v>458</v>
      </c>
    </row>
    <row r="44" spans="1:16" ht="12.75">
      <c r="A44" s="24" t="s">
        <v>49</v>
      </c>
      <c s="29" t="s">
        <v>44</v>
      </c>
      <c s="29" t="s">
        <v>468</v>
      </c>
      <c s="24" t="s">
        <v>51</v>
      </c>
      <c s="30" t="s">
        <v>469</v>
      </c>
      <c s="31" t="s">
        <v>114</v>
      </c>
      <c s="32">
        <v>15</v>
      </c>
      <c s="33">
        <v>0</v>
      </c>
      <c s="33">
        <f>ROUND(ROUND(H44,2)*ROUND(G44,3),2)</f>
      </c>
      <c r="O44">
        <f>(I44*0)/100</f>
      </c>
      <c t="s">
        <v>31</v>
      </c>
    </row>
    <row r="45" spans="1:5" ht="12.75">
      <c r="A45" s="34" t="s">
        <v>54</v>
      </c>
      <c r="E45" s="35" t="s">
        <v>51</v>
      </c>
    </row>
    <row r="46" spans="1:5" ht="76.5">
      <c r="A46" s="36" t="s">
        <v>56</v>
      </c>
      <c r="E46" s="37" t="s">
        <v>611</v>
      </c>
    </row>
    <row r="47" spans="1:5" ht="51">
      <c r="A47" t="s">
        <v>58</v>
      </c>
      <c r="E47" s="35" t="s">
        <v>452</v>
      </c>
    </row>
    <row r="48" spans="1:16" ht="12.75">
      <c r="A48" s="24" t="s">
        <v>49</v>
      </c>
      <c s="29" t="s">
        <v>46</v>
      </c>
      <c s="29" t="s">
        <v>471</v>
      </c>
      <c s="24" t="s">
        <v>51</v>
      </c>
      <c s="30" t="s">
        <v>472</v>
      </c>
      <c s="31" t="s">
        <v>114</v>
      </c>
      <c s="32">
        <v>3</v>
      </c>
      <c s="33">
        <v>0</v>
      </c>
      <c s="33">
        <f>ROUND(ROUND(H48,2)*ROUND(G48,3),2)</f>
      </c>
      <c r="O48">
        <f>(I48*0)/100</f>
      </c>
      <c t="s">
        <v>31</v>
      </c>
    </row>
    <row r="49" spans="1:5" ht="12.75">
      <c r="A49" s="34" t="s">
        <v>54</v>
      </c>
      <c r="E49" s="35" t="s">
        <v>51</v>
      </c>
    </row>
    <row r="50" spans="1:5" ht="38.25">
      <c r="A50" s="36" t="s">
        <v>56</v>
      </c>
      <c r="E50" s="37" t="s">
        <v>612</v>
      </c>
    </row>
    <row r="51" spans="1:5" ht="38.25">
      <c r="A51" t="s">
        <v>58</v>
      </c>
      <c r="E51" s="35" t="s">
        <v>352</v>
      </c>
    </row>
    <row r="52" spans="1:16" ht="12.75">
      <c r="A52" s="24" t="s">
        <v>49</v>
      </c>
      <c s="29" t="s">
        <v>126</v>
      </c>
      <c s="29" t="s">
        <v>474</v>
      </c>
      <c s="24" t="s">
        <v>51</v>
      </c>
      <c s="30" t="s">
        <v>475</v>
      </c>
      <c s="31" t="s">
        <v>456</v>
      </c>
      <c s="32">
        <v>630</v>
      </c>
      <c s="33">
        <v>0</v>
      </c>
      <c s="33">
        <f>ROUND(ROUND(H52,2)*ROUND(G52,3),2)</f>
      </c>
      <c r="O52">
        <f>(I52*0)/100</f>
      </c>
      <c t="s">
        <v>31</v>
      </c>
    </row>
    <row r="53" spans="1:5" ht="12.75">
      <c r="A53" s="34" t="s">
        <v>54</v>
      </c>
      <c r="E53" s="35" t="s">
        <v>51</v>
      </c>
    </row>
    <row r="54" spans="1:5" ht="51">
      <c r="A54" s="36" t="s">
        <v>56</v>
      </c>
      <c r="E54" s="37" t="s">
        <v>613</v>
      </c>
    </row>
    <row r="55" spans="1:5" ht="25.5">
      <c r="A55" t="s">
        <v>58</v>
      </c>
      <c r="E55" s="35" t="s">
        <v>458</v>
      </c>
    </row>
    <row r="56" spans="1:16" ht="12.75">
      <c r="A56" s="24" t="s">
        <v>49</v>
      </c>
      <c s="29" t="s">
        <v>130</v>
      </c>
      <c s="29" t="s">
        <v>477</v>
      </c>
      <c s="24" t="s">
        <v>51</v>
      </c>
      <c s="30" t="s">
        <v>478</v>
      </c>
      <c s="31" t="s">
        <v>114</v>
      </c>
      <c s="32">
        <v>57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51</v>
      </c>
    </row>
    <row r="58" spans="1:5" ht="127.5">
      <c r="A58" s="36" t="s">
        <v>56</v>
      </c>
      <c r="E58" s="37" t="s">
        <v>614</v>
      </c>
    </row>
    <row r="59" spans="1:5" ht="63.75">
      <c r="A59" t="s">
        <v>58</v>
      </c>
      <c r="E59" s="35" t="s">
        <v>480</v>
      </c>
    </row>
    <row r="60" spans="1:16" ht="12.75">
      <c r="A60" s="24" t="s">
        <v>49</v>
      </c>
      <c s="29" t="s">
        <v>132</v>
      </c>
      <c s="29" t="s">
        <v>481</v>
      </c>
      <c s="24" t="s">
        <v>51</v>
      </c>
      <c s="30" t="s">
        <v>482</v>
      </c>
      <c s="31" t="s">
        <v>114</v>
      </c>
      <c s="32">
        <v>25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51</v>
      </c>
    </row>
    <row r="62" spans="1:5" ht="114.75">
      <c r="A62" s="36" t="s">
        <v>56</v>
      </c>
      <c r="E62" s="37" t="s">
        <v>615</v>
      </c>
    </row>
    <row r="63" spans="1:5" ht="38.25">
      <c r="A63" t="s">
        <v>58</v>
      </c>
      <c r="E63" s="35" t="s">
        <v>352</v>
      </c>
    </row>
    <row r="64" spans="1:16" ht="12.75">
      <c r="A64" s="24" t="s">
        <v>49</v>
      </c>
      <c s="29" t="s">
        <v>137</v>
      </c>
      <c s="29" t="s">
        <v>484</v>
      </c>
      <c s="24" t="s">
        <v>51</v>
      </c>
      <c s="30" t="s">
        <v>485</v>
      </c>
      <c s="31" t="s">
        <v>456</v>
      </c>
      <c s="32">
        <v>2394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51</v>
      </c>
    </row>
    <row r="66" spans="1:5" ht="127.5">
      <c r="A66" s="36" t="s">
        <v>56</v>
      </c>
      <c r="E66" s="37" t="s">
        <v>616</v>
      </c>
    </row>
    <row r="67" spans="1:5" ht="25.5">
      <c r="A67" t="s">
        <v>58</v>
      </c>
      <c r="E67" s="35" t="s">
        <v>487</v>
      </c>
    </row>
    <row r="68" spans="1:16" ht="12.75">
      <c r="A68" s="24" t="s">
        <v>49</v>
      </c>
      <c s="29" t="s">
        <v>143</v>
      </c>
      <c s="29" t="s">
        <v>488</v>
      </c>
      <c s="24" t="s">
        <v>51</v>
      </c>
      <c s="30" t="s">
        <v>489</v>
      </c>
      <c s="31" t="s">
        <v>114</v>
      </c>
      <c s="32">
        <v>1</v>
      </c>
      <c s="33">
        <v>0</v>
      </c>
      <c s="33">
        <f>ROUND(ROUND(H68,2)*ROUND(G68,3),2)</f>
      </c>
      <c r="O68">
        <f>(I68*0)/100</f>
      </c>
      <c t="s">
        <v>31</v>
      </c>
    </row>
    <row r="69" spans="1:5" ht="12.75">
      <c r="A69" s="34" t="s">
        <v>54</v>
      </c>
      <c r="E69" s="35" t="s">
        <v>51</v>
      </c>
    </row>
    <row r="70" spans="1:5" ht="38.25">
      <c r="A70" s="36" t="s">
        <v>56</v>
      </c>
      <c r="E70" s="37" t="s">
        <v>617</v>
      </c>
    </row>
    <row r="71" spans="1:5" ht="76.5">
      <c r="A71" t="s">
        <v>58</v>
      </c>
      <c r="E71" s="35" t="s">
        <v>491</v>
      </c>
    </row>
    <row r="72" spans="1:16" ht="12.75">
      <c r="A72" s="24" t="s">
        <v>49</v>
      </c>
      <c s="29" t="s">
        <v>148</v>
      </c>
      <c s="29" t="s">
        <v>492</v>
      </c>
      <c s="24" t="s">
        <v>51</v>
      </c>
      <c s="30" t="s">
        <v>493</v>
      </c>
      <c s="31" t="s">
        <v>114</v>
      </c>
      <c s="32">
        <v>0</v>
      </c>
      <c s="33">
        <v>0</v>
      </c>
      <c s="33">
        <f>ROUND(ROUND(H72,2)*ROUND(G72,3),2)</f>
      </c>
      <c r="O72">
        <f>(I72*0)/100</f>
      </c>
      <c t="s">
        <v>31</v>
      </c>
    </row>
    <row r="73" spans="1:5" ht="12.75">
      <c r="A73" s="34" t="s">
        <v>54</v>
      </c>
      <c r="E73" s="35" t="s">
        <v>51</v>
      </c>
    </row>
    <row r="74" spans="1:5" ht="12.75">
      <c r="A74" s="36" t="s">
        <v>56</v>
      </c>
      <c r="E74" s="37" t="s">
        <v>618</v>
      </c>
    </row>
    <row r="75" spans="1:5" ht="25.5">
      <c r="A75" t="s">
        <v>58</v>
      </c>
      <c r="E75" s="35" t="s">
        <v>494</v>
      </c>
    </row>
    <row r="76" spans="1:16" ht="12.75">
      <c r="A76" s="24" t="s">
        <v>49</v>
      </c>
      <c s="29" t="s">
        <v>152</v>
      </c>
      <c s="29" t="s">
        <v>495</v>
      </c>
      <c s="24" t="s">
        <v>51</v>
      </c>
      <c s="30" t="s">
        <v>496</v>
      </c>
      <c s="31" t="s">
        <v>456</v>
      </c>
      <c s="32">
        <v>42</v>
      </c>
      <c s="33">
        <v>0</v>
      </c>
      <c s="33">
        <f>ROUND(ROUND(H76,2)*ROUND(G76,3),2)</f>
      </c>
      <c r="O76">
        <f>(I76*0)/100</f>
      </c>
      <c t="s">
        <v>31</v>
      </c>
    </row>
    <row r="77" spans="1:5" ht="12.75">
      <c r="A77" s="34" t="s">
        <v>54</v>
      </c>
      <c r="E77" s="35" t="s">
        <v>51</v>
      </c>
    </row>
    <row r="78" spans="1:5" ht="38.25">
      <c r="A78" s="36" t="s">
        <v>56</v>
      </c>
      <c r="E78" s="37" t="s">
        <v>619</v>
      </c>
    </row>
    <row r="79" spans="1:5" ht="25.5">
      <c r="A79" t="s">
        <v>58</v>
      </c>
      <c r="E79" s="35" t="s">
        <v>498</v>
      </c>
    </row>
    <row r="80" spans="1:16" ht="12.75">
      <c r="A80" s="24" t="s">
        <v>49</v>
      </c>
      <c s="29" t="s">
        <v>154</v>
      </c>
      <c s="29" t="s">
        <v>499</v>
      </c>
      <c s="24" t="s">
        <v>51</v>
      </c>
      <c s="30" t="s">
        <v>500</v>
      </c>
      <c s="31" t="s">
        <v>456</v>
      </c>
      <c s="32">
        <v>168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51</v>
      </c>
    </row>
    <row r="82" spans="1:5" ht="63.75">
      <c r="A82" s="36" t="s">
        <v>56</v>
      </c>
      <c r="E82" s="37" t="s">
        <v>620</v>
      </c>
    </row>
    <row r="83" spans="1:5" ht="25.5">
      <c r="A83" t="s">
        <v>58</v>
      </c>
      <c r="E83" s="35" t="s">
        <v>498</v>
      </c>
    </row>
    <row r="84" spans="1:16" ht="12.75">
      <c r="A84" s="24" t="s">
        <v>49</v>
      </c>
      <c s="29" t="s">
        <v>160</v>
      </c>
      <c s="29" t="s">
        <v>502</v>
      </c>
      <c s="24" t="s">
        <v>51</v>
      </c>
      <c s="30" t="s">
        <v>503</v>
      </c>
      <c s="31" t="s">
        <v>114</v>
      </c>
      <c s="32">
        <v>4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51</v>
      </c>
    </row>
    <row r="86" spans="1:5" ht="63.75">
      <c r="A86" s="36" t="s">
        <v>56</v>
      </c>
      <c r="E86" s="37" t="s">
        <v>621</v>
      </c>
    </row>
    <row r="87" spans="1:5" ht="63.75">
      <c r="A87" t="s">
        <v>58</v>
      </c>
      <c r="E87" s="35" t="s">
        <v>505</v>
      </c>
    </row>
    <row r="88" spans="1:16" ht="12.75">
      <c r="A88" s="24" t="s">
        <v>49</v>
      </c>
      <c s="29" t="s">
        <v>164</v>
      </c>
      <c s="29" t="s">
        <v>506</v>
      </c>
      <c s="24" t="s">
        <v>51</v>
      </c>
      <c s="30" t="s">
        <v>507</v>
      </c>
      <c s="31" t="s">
        <v>114</v>
      </c>
      <c s="32">
        <v>4</v>
      </c>
      <c s="33">
        <v>0</v>
      </c>
      <c s="33">
        <f>ROUND(ROUND(H88,2)*ROUND(G88,3),2)</f>
      </c>
      <c r="O88">
        <f>(I88*21)/100</f>
      </c>
      <c t="s">
        <v>27</v>
      </c>
    </row>
    <row r="89" spans="1:5" ht="12.75">
      <c r="A89" s="34" t="s">
        <v>54</v>
      </c>
      <c r="E89" s="35" t="s">
        <v>51</v>
      </c>
    </row>
    <row r="90" spans="1:5" ht="51">
      <c r="A90" s="36" t="s">
        <v>56</v>
      </c>
      <c r="E90" s="37" t="s">
        <v>622</v>
      </c>
    </row>
    <row r="91" spans="1:5" ht="25.5">
      <c r="A91" t="s">
        <v>58</v>
      </c>
      <c r="E91" s="35" t="s">
        <v>494</v>
      </c>
    </row>
    <row r="92" spans="1:16" ht="12.75">
      <c r="A92" s="24" t="s">
        <v>49</v>
      </c>
      <c s="29" t="s">
        <v>169</v>
      </c>
      <c s="29" t="s">
        <v>509</v>
      </c>
      <c s="24" t="s">
        <v>51</v>
      </c>
      <c s="30" t="s">
        <v>510</v>
      </c>
      <c s="31" t="s">
        <v>114</v>
      </c>
      <c s="32">
        <v>8</v>
      </c>
      <c s="33">
        <v>0</v>
      </c>
      <c s="33">
        <f>ROUND(ROUND(H92,2)*ROUND(G92,3),2)</f>
      </c>
      <c r="O92">
        <f>(I92*21)/100</f>
      </c>
      <c t="s">
        <v>27</v>
      </c>
    </row>
    <row r="93" spans="1:5" ht="12.75">
      <c r="A93" s="34" t="s">
        <v>54</v>
      </c>
      <c r="E93" s="35" t="s">
        <v>51</v>
      </c>
    </row>
    <row r="94" spans="1:5" ht="63.75">
      <c r="A94" s="36" t="s">
        <v>56</v>
      </c>
      <c r="E94" s="37" t="s">
        <v>623</v>
      </c>
    </row>
    <row r="95" spans="1:5" ht="63.75">
      <c r="A95" t="s">
        <v>58</v>
      </c>
      <c r="E95" s="35" t="s">
        <v>505</v>
      </c>
    </row>
    <row r="96" spans="1:16" ht="12.75">
      <c r="A96" s="24" t="s">
        <v>49</v>
      </c>
      <c s="29" t="s">
        <v>173</v>
      </c>
      <c s="29" t="s">
        <v>512</v>
      </c>
      <c s="24" t="s">
        <v>51</v>
      </c>
      <c s="30" t="s">
        <v>513</v>
      </c>
      <c s="31" t="s">
        <v>114</v>
      </c>
      <c s="32">
        <v>8</v>
      </c>
      <c s="33">
        <v>0</v>
      </c>
      <c s="33">
        <f>ROUND(ROUND(H96,2)*ROUND(G96,3),2)</f>
      </c>
      <c r="O96">
        <f>(I96*21)/100</f>
      </c>
      <c t="s">
        <v>27</v>
      </c>
    </row>
    <row r="97" spans="1:5" ht="12.75">
      <c r="A97" s="34" t="s">
        <v>54</v>
      </c>
      <c r="E97" s="35" t="s">
        <v>51</v>
      </c>
    </row>
    <row r="98" spans="1:5" ht="51">
      <c r="A98" s="36" t="s">
        <v>56</v>
      </c>
      <c r="E98" s="37" t="s">
        <v>624</v>
      </c>
    </row>
    <row r="99" spans="1:5" ht="25.5">
      <c r="A99" t="s">
        <v>58</v>
      </c>
      <c r="E99" s="35" t="s">
        <v>494</v>
      </c>
    </row>
    <row r="100" spans="1:16" ht="12.75">
      <c r="A100" s="24" t="s">
        <v>49</v>
      </c>
      <c s="29" t="s">
        <v>179</v>
      </c>
      <c s="29" t="s">
        <v>515</v>
      </c>
      <c s="24" t="s">
        <v>51</v>
      </c>
      <c s="30" t="s">
        <v>516</v>
      </c>
      <c s="31" t="s">
        <v>456</v>
      </c>
      <c s="32">
        <v>336</v>
      </c>
      <c s="33">
        <v>0</v>
      </c>
      <c s="33">
        <f>ROUND(ROUND(H100,2)*ROUND(G100,3),2)</f>
      </c>
      <c r="O100">
        <f>(I100*21)/100</f>
      </c>
      <c t="s">
        <v>27</v>
      </c>
    </row>
    <row r="101" spans="1:5" ht="12.75">
      <c r="A101" s="34" t="s">
        <v>54</v>
      </c>
      <c r="E101" s="35" t="s">
        <v>51</v>
      </c>
    </row>
    <row r="102" spans="1:5" ht="63.75">
      <c r="A102" s="36" t="s">
        <v>56</v>
      </c>
      <c r="E102" s="37" t="s">
        <v>625</v>
      </c>
    </row>
    <row r="103" spans="1:5" ht="25.5">
      <c r="A103" t="s">
        <v>58</v>
      </c>
      <c r="E103" s="35" t="s">
        <v>498</v>
      </c>
    </row>
    <row r="104" spans="1:16" ht="25.5">
      <c r="A104" s="24" t="s">
        <v>49</v>
      </c>
      <c s="29" t="s">
        <v>184</v>
      </c>
      <c s="29" t="s">
        <v>518</v>
      </c>
      <c s="24" t="s">
        <v>51</v>
      </c>
      <c s="30" t="s">
        <v>519</v>
      </c>
      <c s="31" t="s">
        <v>114</v>
      </c>
      <c s="32">
        <v>57</v>
      </c>
      <c s="33">
        <v>0</v>
      </c>
      <c s="33">
        <f>ROUND(ROUND(H104,2)*ROUND(G104,3),2)</f>
      </c>
      <c r="O104">
        <f>(I104*21)/100</f>
      </c>
      <c t="s">
        <v>27</v>
      </c>
    </row>
    <row r="105" spans="1:5" ht="12.75">
      <c r="A105" s="34" t="s">
        <v>54</v>
      </c>
      <c r="E105" s="35" t="s">
        <v>51</v>
      </c>
    </row>
    <row r="106" spans="1:5" ht="127.5">
      <c r="A106" s="36" t="s">
        <v>56</v>
      </c>
      <c r="E106" s="37" t="s">
        <v>614</v>
      </c>
    </row>
    <row r="107" spans="1:5" ht="63.75">
      <c r="A107" t="s">
        <v>58</v>
      </c>
      <c r="E107" s="35" t="s">
        <v>505</v>
      </c>
    </row>
    <row r="108" spans="1:16" ht="12.75">
      <c r="A108" s="24" t="s">
        <v>49</v>
      </c>
      <c s="29" t="s">
        <v>189</v>
      </c>
      <c s="29" t="s">
        <v>520</v>
      </c>
      <c s="24" t="s">
        <v>51</v>
      </c>
      <c s="30" t="s">
        <v>521</v>
      </c>
      <c s="31" t="s">
        <v>114</v>
      </c>
      <c s="32">
        <v>25</v>
      </c>
      <c s="33">
        <v>0</v>
      </c>
      <c s="33">
        <f>ROUND(ROUND(H108,2)*ROUND(G108,3),2)</f>
      </c>
      <c r="O108">
        <f>(I108*21)/100</f>
      </c>
      <c t="s">
        <v>27</v>
      </c>
    </row>
    <row r="109" spans="1:5" ht="12.75">
      <c r="A109" s="34" t="s">
        <v>54</v>
      </c>
      <c r="E109" s="35" t="s">
        <v>51</v>
      </c>
    </row>
    <row r="110" spans="1:5" ht="127.5">
      <c r="A110" s="36" t="s">
        <v>56</v>
      </c>
      <c r="E110" s="37" t="s">
        <v>626</v>
      </c>
    </row>
    <row r="111" spans="1:5" ht="25.5">
      <c r="A111" t="s">
        <v>58</v>
      </c>
      <c r="E111" s="35" t="s">
        <v>494</v>
      </c>
    </row>
    <row r="112" spans="1:16" ht="12.75">
      <c r="A112" s="24" t="s">
        <v>49</v>
      </c>
      <c s="29" t="s">
        <v>194</v>
      </c>
      <c s="29" t="s">
        <v>522</v>
      </c>
      <c s="24" t="s">
        <v>51</v>
      </c>
      <c s="30" t="s">
        <v>523</v>
      </c>
      <c s="31" t="s">
        <v>456</v>
      </c>
      <c s="32">
        <v>2394</v>
      </c>
      <c s="33">
        <v>0</v>
      </c>
      <c s="33">
        <f>ROUND(ROUND(H112,2)*ROUND(G112,3),2)</f>
      </c>
      <c r="O112">
        <f>(I112*21)/100</f>
      </c>
      <c t="s">
        <v>27</v>
      </c>
    </row>
    <row r="113" spans="1:5" ht="12.75">
      <c r="A113" s="34" t="s">
        <v>54</v>
      </c>
      <c r="E113" s="35" t="s">
        <v>51</v>
      </c>
    </row>
    <row r="114" spans="1:5" ht="127.5">
      <c r="A114" s="36" t="s">
        <v>56</v>
      </c>
      <c r="E114" s="37" t="s">
        <v>616</v>
      </c>
    </row>
    <row r="115" spans="1:5" ht="25.5">
      <c r="A115" t="s">
        <v>58</v>
      </c>
      <c r="E115" s="35" t="s">
        <v>498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629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627</v>
      </c>
      <c s="1"/>
      <c s="14" t="s">
        <v>628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629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55</v>
      </c>
    </row>
    <row r="12" spans="1:5" ht="12.75">
      <c r="A12" s="36" t="s">
        <v>56</v>
      </c>
      <c r="E12" s="37" t="s">
        <v>57</v>
      </c>
    </row>
    <row r="13" spans="1:5" ht="12.75">
      <c r="A13" t="s">
        <v>58</v>
      </c>
      <c r="E13" s="35" t="s">
        <v>59</v>
      </c>
    </row>
    <row r="14" spans="1:16" ht="12.75">
      <c r="A14" s="24" t="s">
        <v>49</v>
      </c>
      <c s="29" t="s">
        <v>27</v>
      </c>
      <c s="29" t="s">
        <v>60</v>
      </c>
      <c s="24" t="s">
        <v>51</v>
      </c>
      <c s="30" t="s">
        <v>61</v>
      </c>
      <c s="31" t="s">
        <v>62</v>
      </c>
      <c s="32">
        <v>8.24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25.5">
      <c r="A15" s="34" t="s">
        <v>54</v>
      </c>
      <c r="E15" s="35" t="s">
        <v>63</v>
      </c>
    </row>
    <row r="16" spans="1:5" ht="25.5">
      <c r="A16" s="36" t="s">
        <v>56</v>
      </c>
      <c r="E16" s="37" t="s">
        <v>630</v>
      </c>
    </row>
    <row r="17" spans="1:5" ht="12.75">
      <c r="A17" t="s">
        <v>58</v>
      </c>
      <c r="E17" s="35" t="s">
        <v>65</v>
      </c>
    </row>
    <row r="18" spans="1:16" ht="12.75">
      <c r="A18" s="24" t="s">
        <v>49</v>
      </c>
      <c s="29" t="s">
        <v>26</v>
      </c>
      <c s="29" t="s">
        <v>66</v>
      </c>
      <c s="24" t="s">
        <v>51</v>
      </c>
      <c s="30" t="s">
        <v>67</v>
      </c>
      <c s="31" t="s">
        <v>53</v>
      </c>
      <c s="32">
        <v>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51</v>
      </c>
    </row>
    <row r="20" spans="1:5" ht="51">
      <c r="A20" s="36" t="s">
        <v>56</v>
      </c>
      <c r="E20" s="37" t="s">
        <v>631</v>
      </c>
    </row>
    <row r="21" spans="1:5" ht="12.75">
      <c r="A21" t="s">
        <v>58</v>
      </c>
      <c r="E21" s="35" t="s">
        <v>65</v>
      </c>
    </row>
    <row r="22" spans="1:16" ht="12.75">
      <c r="A22" s="24" t="s">
        <v>49</v>
      </c>
      <c s="29" t="s">
        <v>37</v>
      </c>
      <c s="29" t="s">
        <v>69</v>
      </c>
      <c s="24" t="s">
        <v>51</v>
      </c>
      <c s="30" t="s">
        <v>70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12.75">
      <c r="A24" s="36" t="s">
        <v>56</v>
      </c>
      <c r="E24" s="37" t="s">
        <v>51</v>
      </c>
    </row>
    <row r="25" spans="1:5" ht="12.75">
      <c r="A25" t="s">
        <v>58</v>
      </c>
      <c r="E25" s="35" t="s">
        <v>65</v>
      </c>
    </row>
    <row r="26" spans="1:16" ht="12.75">
      <c r="A26" s="24" t="s">
        <v>49</v>
      </c>
      <c s="29" t="s">
        <v>39</v>
      </c>
      <c s="29" t="s">
        <v>71</v>
      </c>
      <c s="24" t="s">
        <v>51</v>
      </c>
      <c s="30" t="s">
        <v>72</v>
      </c>
      <c s="31" t="s">
        <v>53</v>
      </c>
      <c s="32">
        <v>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51</v>
      </c>
    </row>
    <row r="28" spans="1:5" ht="25.5">
      <c r="A28" s="36" t="s">
        <v>56</v>
      </c>
      <c r="E28" s="37" t="s">
        <v>531</v>
      </c>
    </row>
    <row r="29" spans="1:5" ht="76.5">
      <c r="A29" t="s">
        <v>58</v>
      </c>
      <c r="E29" s="35" t="s">
        <v>74</v>
      </c>
    </row>
    <row r="30" spans="1:16" ht="12.75">
      <c r="A30" s="24" t="s">
        <v>49</v>
      </c>
      <c s="29" t="s">
        <v>41</v>
      </c>
      <c s="29" t="s">
        <v>75</v>
      </c>
      <c s="24" t="s">
        <v>51</v>
      </c>
      <c s="30" t="s">
        <v>76</v>
      </c>
      <c s="31" t="s">
        <v>53</v>
      </c>
      <c s="32">
        <v>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77</v>
      </c>
    </row>
    <row r="32" spans="1:5" ht="25.5">
      <c r="A32" s="36" t="s">
        <v>56</v>
      </c>
      <c r="E32" s="37" t="s">
        <v>78</v>
      </c>
    </row>
    <row r="33" spans="1:5" ht="12.75">
      <c r="A33" t="s">
        <v>58</v>
      </c>
      <c r="E33" s="35" t="s">
        <v>65</v>
      </c>
    </row>
    <row r="34" spans="1:16" ht="12.75">
      <c r="A34" s="24" t="s">
        <v>49</v>
      </c>
      <c s="29" t="s">
        <v>79</v>
      </c>
      <c s="29" t="s">
        <v>80</v>
      </c>
      <c s="24" t="s">
        <v>51</v>
      </c>
      <c s="30" t="s">
        <v>81</v>
      </c>
      <c s="31" t="s">
        <v>53</v>
      </c>
      <c s="32">
        <v>2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12.75">
      <c r="A35" s="34" t="s">
        <v>54</v>
      </c>
      <c r="E35" s="35" t="s">
        <v>51</v>
      </c>
    </row>
    <row r="36" spans="1:5" ht="25.5">
      <c r="A36" s="36" t="s">
        <v>56</v>
      </c>
      <c r="E36" s="37" t="s">
        <v>82</v>
      </c>
    </row>
    <row r="37" spans="1:5" ht="89.25">
      <c r="A37" t="s">
        <v>58</v>
      </c>
      <c r="E37" s="35" t="s">
        <v>83</v>
      </c>
    </row>
    <row r="38" spans="1:16" ht="12.75">
      <c r="A38" s="24" t="s">
        <v>49</v>
      </c>
      <c s="29" t="s">
        <v>84</v>
      </c>
      <c s="29" t="s">
        <v>85</v>
      </c>
      <c s="24" t="s">
        <v>51</v>
      </c>
      <c s="30" t="s">
        <v>86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12.75">
      <c r="A39" s="34" t="s">
        <v>54</v>
      </c>
      <c r="E39" s="35" t="s">
        <v>51</v>
      </c>
    </row>
    <row r="40" spans="1:5" ht="12.75">
      <c r="A40" s="36" t="s">
        <v>56</v>
      </c>
      <c r="E40" s="37" t="s">
        <v>51</v>
      </c>
    </row>
    <row r="41" spans="1:5" ht="25.5">
      <c r="A41" t="s">
        <v>58</v>
      </c>
      <c r="E41" s="35" t="s">
        <v>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0+O9+O30+O119+O136+O153+O190+O199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632</v>
      </c>
      <c s="38">
        <f>0+I9+I30+I119+I136+I153+I190+I199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627</v>
      </c>
      <c s="1"/>
      <c s="14" t="s">
        <v>628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632</v>
      </c>
      <c s="6"/>
      <c s="18" t="s">
        <v>88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49</v>
      </c>
      <c s="29" t="s">
        <v>33</v>
      </c>
      <c s="29" t="s">
        <v>89</v>
      </c>
      <c s="24" t="s">
        <v>33</v>
      </c>
      <c s="30" t="s">
        <v>90</v>
      </c>
      <c s="31" t="s">
        <v>91</v>
      </c>
      <c s="32">
        <v>797.203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51</v>
      </c>
    </row>
    <row r="12" spans="1:5" ht="140.25">
      <c r="A12" s="36" t="s">
        <v>56</v>
      </c>
      <c r="E12" s="37" t="s">
        <v>633</v>
      </c>
    </row>
    <row r="13" spans="1:5" ht="25.5">
      <c r="A13" t="s">
        <v>58</v>
      </c>
      <c r="E13" s="35" t="s">
        <v>93</v>
      </c>
    </row>
    <row r="14" spans="1:16" ht="12.75">
      <c r="A14" s="24" t="s">
        <v>49</v>
      </c>
      <c s="29" t="s">
        <v>27</v>
      </c>
      <c s="29" t="s">
        <v>89</v>
      </c>
      <c s="24" t="s">
        <v>27</v>
      </c>
      <c s="30" t="s">
        <v>90</v>
      </c>
      <c s="31" t="s">
        <v>91</v>
      </c>
      <c s="32">
        <v>170.359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96</v>
      </c>
    </row>
    <row r="16" spans="1:5" ht="76.5">
      <c r="A16" s="36" t="s">
        <v>56</v>
      </c>
      <c r="E16" s="37" t="s">
        <v>634</v>
      </c>
    </row>
    <row r="17" spans="1:5" ht="25.5">
      <c r="A17" t="s">
        <v>58</v>
      </c>
      <c r="E17" s="35" t="s">
        <v>93</v>
      </c>
    </row>
    <row r="18" spans="1:16" ht="12.75">
      <c r="A18" s="24" t="s">
        <v>49</v>
      </c>
      <c s="29" t="s">
        <v>26</v>
      </c>
      <c s="29" t="s">
        <v>89</v>
      </c>
      <c s="24" t="s">
        <v>26</v>
      </c>
      <c s="30" t="s">
        <v>90</v>
      </c>
      <c s="31" t="s">
        <v>91</v>
      </c>
      <c s="32">
        <v>616.932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94</v>
      </c>
    </row>
    <row r="20" spans="1:5" ht="38.25">
      <c r="A20" s="36" t="s">
        <v>56</v>
      </c>
      <c r="E20" s="37" t="s">
        <v>635</v>
      </c>
    </row>
    <row r="21" spans="1:5" ht="25.5">
      <c r="A21" t="s">
        <v>58</v>
      </c>
      <c r="E21" s="35" t="s">
        <v>93</v>
      </c>
    </row>
    <row r="22" spans="1:16" ht="12.75">
      <c r="A22" s="24" t="s">
        <v>49</v>
      </c>
      <c s="29" t="s">
        <v>37</v>
      </c>
      <c s="29" t="s">
        <v>98</v>
      </c>
      <c s="24" t="s">
        <v>51</v>
      </c>
      <c s="30" t="s">
        <v>99</v>
      </c>
      <c s="31" t="s">
        <v>91</v>
      </c>
      <c s="32">
        <v>6.75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51</v>
      </c>
    </row>
    <row r="24" spans="1:5" ht="38.25">
      <c r="A24" s="36" t="s">
        <v>56</v>
      </c>
      <c r="E24" s="37" t="s">
        <v>636</v>
      </c>
    </row>
    <row r="25" spans="1:5" ht="25.5">
      <c r="A25" t="s">
        <v>58</v>
      </c>
      <c r="E25" s="35" t="s">
        <v>93</v>
      </c>
    </row>
    <row r="26" spans="1:16" ht="12.75">
      <c r="A26" s="24" t="s">
        <v>49</v>
      </c>
      <c s="29" t="s">
        <v>39</v>
      </c>
      <c s="29" t="s">
        <v>101</v>
      </c>
      <c s="24" t="s">
        <v>51</v>
      </c>
      <c s="30" t="s">
        <v>102</v>
      </c>
      <c s="31" t="s">
        <v>91</v>
      </c>
      <c s="32">
        <v>55.692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103</v>
      </c>
    </row>
    <row r="28" spans="1:5" ht="63.75">
      <c r="A28" s="36" t="s">
        <v>56</v>
      </c>
      <c r="E28" s="37" t="s">
        <v>637</v>
      </c>
    </row>
    <row r="29" spans="1:5" ht="25.5">
      <c r="A29" t="s">
        <v>58</v>
      </c>
      <c r="E29" s="35" t="s">
        <v>93</v>
      </c>
    </row>
    <row r="30" spans="1:18" ht="12.75" customHeight="1">
      <c r="A30" s="6" t="s">
        <v>47</v>
      </c>
      <c s="6"/>
      <c s="40" t="s">
        <v>33</v>
      </c>
      <c s="6"/>
      <c s="27" t="s">
        <v>106</v>
      </c>
      <c s="6"/>
      <c s="6"/>
      <c s="6"/>
      <c s="41">
        <f>0+Q30</f>
      </c>
      <c r="O30">
        <f>0+R30</f>
      </c>
      <c r="Q30">
        <f>0+I31+I35+I39+I43+I47+I51+I55+I59+I63+I67+I71+I75+I79+I83+I87+I91+I95+I99+I103+I107+I111+I115</f>
      </c>
      <c>
        <f>0+O31+O35+O39+O43+O47+O51+O55+O59+O63+O67+O71+O75+O79+O83+O87+O91+O95+O99+O103+O107+O111+O115</f>
      </c>
    </row>
    <row r="31" spans="1:16" ht="12.75">
      <c r="A31" s="24" t="s">
        <v>49</v>
      </c>
      <c s="29" t="s">
        <v>41</v>
      </c>
      <c s="29" t="s">
        <v>107</v>
      </c>
      <c s="24" t="s">
        <v>51</v>
      </c>
      <c s="30" t="s">
        <v>108</v>
      </c>
      <c s="31" t="s">
        <v>91</v>
      </c>
      <c s="32">
        <v>38.05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51</v>
      </c>
    </row>
    <row r="33" spans="1:5" ht="89.25">
      <c r="A33" s="36" t="s">
        <v>56</v>
      </c>
      <c r="E33" s="37" t="s">
        <v>638</v>
      </c>
    </row>
    <row r="34" spans="1:5" ht="38.25">
      <c r="A34" t="s">
        <v>58</v>
      </c>
      <c r="E34" s="35" t="s">
        <v>111</v>
      </c>
    </row>
    <row r="35" spans="1:16" ht="12.75">
      <c r="A35" s="24" t="s">
        <v>49</v>
      </c>
      <c s="29" t="s">
        <v>79</v>
      </c>
      <c s="29" t="s">
        <v>639</v>
      </c>
      <c s="24" t="s">
        <v>51</v>
      </c>
      <c s="30" t="s">
        <v>640</v>
      </c>
      <c s="31" t="s">
        <v>157</v>
      </c>
      <c s="32">
        <v>160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51</v>
      </c>
    </row>
    <row r="37" spans="1:5" ht="12.75">
      <c r="A37" s="36" t="s">
        <v>56</v>
      </c>
      <c r="E37" s="37" t="s">
        <v>641</v>
      </c>
    </row>
    <row r="38" spans="1:5" ht="38.25">
      <c r="A38" t="s">
        <v>58</v>
      </c>
      <c r="E38" s="35" t="s">
        <v>642</v>
      </c>
    </row>
    <row r="39" spans="1:16" ht="25.5">
      <c r="A39" s="24" t="s">
        <v>49</v>
      </c>
      <c s="29" t="s">
        <v>84</v>
      </c>
      <c s="29" t="s">
        <v>117</v>
      </c>
      <c s="24" t="s">
        <v>51</v>
      </c>
      <c s="30" t="s">
        <v>118</v>
      </c>
      <c s="31" t="s">
        <v>91</v>
      </c>
      <c s="32">
        <v>379.98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119</v>
      </c>
    </row>
    <row r="41" spans="1:5" ht="165.75">
      <c r="A41" s="36" t="s">
        <v>56</v>
      </c>
      <c r="E41" s="37" t="s">
        <v>643</v>
      </c>
    </row>
    <row r="42" spans="1:5" ht="63.75">
      <c r="A42" t="s">
        <v>58</v>
      </c>
      <c r="E42" s="35" t="s">
        <v>121</v>
      </c>
    </row>
    <row r="43" spans="1:16" ht="12.75">
      <c r="A43" s="24" t="s">
        <v>49</v>
      </c>
      <c s="29" t="s">
        <v>44</v>
      </c>
      <c s="29" t="s">
        <v>122</v>
      </c>
      <c s="24" t="s">
        <v>51</v>
      </c>
      <c s="30" t="s">
        <v>123</v>
      </c>
      <c s="31" t="s">
        <v>124</v>
      </c>
      <c s="32">
        <v>50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51</v>
      </c>
    </row>
    <row r="45" spans="1:5" ht="38.25">
      <c r="A45" s="36" t="s">
        <v>56</v>
      </c>
      <c r="E45" s="37" t="s">
        <v>644</v>
      </c>
    </row>
    <row r="46" spans="1:5" ht="63.75">
      <c r="A46" t="s">
        <v>58</v>
      </c>
      <c r="E46" s="35" t="s">
        <v>121</v>
      </c>
    </row>
    <row r="47" spans="1:16" ht="12.75">
      <c r="A47" s="24" t="s">
        <v>49</v>
      </c>
      <c s="29" t="s">
        <v>46</v>
      </c>
      <c s="29" t="s">
        <v>127</v>
      </c>
      <c s="24" t="s">
        <v>51</v>
      </c>
      <c s="30" t="s">
        <v>128</v>
      </c>
      <c s="31" t="s">
        <v>91</v>
      </c>
      <c s="32">
        <v>266.086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119</v>
      </c>
    </row>
    <row r="49" spans="1:5" ht="229.5">
      <c r="A49" s="36" t="s">
        <v>56</v>
      </c>
      <c r="E49" s="37" t="s">
        <v>645</v>
      </c>
    </row>
    <row r="50" spans="1:5" ht="63.75">
      <c r="A50" t="s">
        <v>58</v>
      </c>
      <c r="E50" s="35" t="s">
        <v>121</v>
      </c>
    </row>
    <row r="51" spans="1:16" ht="12.75">
      <c r="A51" s="24" t="s">
        <v>49</v>
      </c>
      <c s="29" t="s">
        <v>126</v>
      </c>
      <c s="29" t="s">
        <v>133</v>
      </c>
      <c s="24" t="s">
        <v>51</v>
      </c>
      <c s="30" t="s">
        <v>134</v>
      </c>
      <c s="31" t="s">
        <v>124</v>
      </c>
      <c s="32">
        <v>423.3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12.75">
      <c r="A52" s="34" t="s">
        <v>54</v>
      </c>
      <c r="E52" s="35" t="s">
        <v>51</v>
      </c>
    </row>
    <row r="53" spans="1:5" ht="63.75">
      <c r="A53" s="36" t="s">
        <v>56</v>
      </c>
      <c r="E53" s="37" t="s">
        <v>646</v>
      </c>
    </row>
    <row r="54" spans="1:5" ht="25.5">
      <c r="A54" t="s">
        <v>58</v>
      </c>
      <c r="E54" s="35" t="s">
        <v>136</v>
      </c>
    </row>
    <row r="55" spans="1:16" ht="12.75">
      <c r="A55" s="24" t="s">
        <v>49</v>
      </c>
      <c s="29" t="s">
        <v>130</v>
      </c>
      <c s="29" t="s">
        <v>138</v>
      </c>
      <c s="24" t="s">
        <v>51</v>
      </c>
      <c s="30" t="s">
        <v>139</v>
      </c>
      <c s="31" t="s">
        <v>91</v>
      </c>
      <c s="32">
        <v>12.788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12.75">
      <c r="A56" s="34" t="s">
        <v>54</v>
      </c>
      <c r="E56" s="35" t="s">
        <v>546</v>
      </c>
    </row>
    <row r="57" spans="1:5" ht="76.5">
      <c r="A57" s="36" t="s">
        <v>56</v>
      </c>
      <c r="E57" s="37" t="s">
        <v>647</v>
      </c>
    </row>
    <row r="58" spans="1:5" ht="25.5">
      <c r="A58" t="s">
        <v>58</v>
      </c>
      <c r="E58" s="35" t="s">
        <v>142</v>
      </c>
    </row>
    <row r="59" spans="1:16" ht="12.75">
      <c r="A59" s="24" t="s">
        <v>49</v>
      </c>
      <c s="29" t="s">
        <v>132</v>
      </c>
      <c s="29" t="s">
        <v>144</v>
      </c>
      <c s="24" t="s">
        <v>51</v>
      </c>
      <c s="30" t="s">
        <v>145</v>
      </c>
      <c s="31" t="s">
        <v>91</v>
      </c>
      <c s="32">
        <v>12.615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119</v>
      </c>
    </row>
    <row r="61" spans="1:5" ht="114.75">
      <c r="A61" s="36" t="s">
        <v>56</v>
      </c>
      <c r="E61" s="37" t="s">
        <v>648</v>
      </c>
    </row>
    <row r="62" spans="1:5" ht="382.5">
      <c r="A62" t="s">
        <v>58</v>
      </c>
      <c r="E62" s="35" t="s">
        <v>147</v>
      </c>
    </row>
    <row r="63" spans="1:16" ht="12.75">
      <c r="A63" s="24" t="s">
        <v>49</v>
      </c>
      <c s="29" t="s">
        <v>137</v>
      </c>
      <c s="29" t="s">
        <v>149</v>
      </c>
      <c s="24" t="s">
        <v>33</v>
      </c>
      <c s="30" t="s">
        <v>150</v>
      </c>
      <c s="31" t="s">
        <v>91</v>
      </c>
      <c s="32">
        <v>290.37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12.75">
      <c r="A64" s="34" t="s">
        <v>54</v>
      </c>
      <c r="E64" s="35" t="s">
        <v>119</v>
      </c>
    </row>
    <row r="65" spans="1:5" ht="191.25">
      <c r="A65" s="36" t="s">
        <v>56</v>
      </c>
      <c r="E65" s="37" t="s">
        <v>649</v>
      </c>
    </row>
    <row r="66" spans="1:5" ht="382.5">
      <c r="A66" t="s">
        <v>58</v>
      </c>
      <c r="E66" s="35" t="s">
        <v>147</v>
      </c>
    </row>
    <row r="67" spans="1:16" ht="12.75">
      <c r="A67" s="24" t="s">
        <v>49</v>
      </c>
      <c s="29" t="s">
        <v>143</v>
      </c>
      <c s="29" t="s">
        <v>149</v>
      </c>
      <c s="24" t="s">
        <v>27</v>
      </c>
      <c s="30" t="s">
        <v>150</v>
      </c>
      <c s="31" t="s">
        <v>91</v>
      </c>
      <c s="32">
        <v>616.932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119</v>
      </c>
    </row>
    <row r="69" spans="1:5" ht="127.5">
      <c r="A69" s="36" t="s">
        <v>56</v>
      </c>
      <c r="E69" s="37" t="s">
        <v>650</v>
      </c>
    </row>
    <row r="70" spans="1:5" ht="382.5">
      <c r="A70" t="s">
        <v>58</v>
      </c>
      <c r="E70" s="35" t="s">
        <v>147</v>
      </c>
    </row>
    <row r="71" spans="1:16" ht="12.75">
      <c r="A71" s="24" t="s">
        <v>49</v>
      </c>
      <c s="29" t="s">
        <v>148</v>
      </c>
      <c s="29" t="s">
        <v>155</v>
      </c>
      <c s="24" t="s">
        <v>51</v>
      </c>
      <c s="30" t="s">
        <v>156</v>
      </c>
      <c s="31" t="s">
        <v>157</v>
      </c>
      <c s="32">
        <v>389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119</v>
      </c>
    </row>
    <row r="73" spans="1:5" ht="76.5">
      <c r="A73" s="36" t="s">
        <v>56</v>
      </c>
      <c r="E73" s="37" t="s">
        <v>651</v>
      </c>
    </row>
    <row r="74" spans="1:5" ht="63.75">
      <c r="A74" t="s">
        <v>58</v>
      </c>
      <c r="E74" s="35" t="s">
        <v>159</v>
      </c>
    </row>
    <row r="75" spans="1:16" ht="12.75">
      <c r="A75" s="24" t="s">
        <v>49</v>
      </c>
      <c s="29" t="s">
        <v>152</v>
      </c>
      <c s="29" t="s">
        <v>161</v>
      </c>
      <c s="24" t="s">
        <v>51</v>
      </c>
      <c s="30" t="s">
        <v>162</v>
      </c>
      <c s="31" t="s">
        <v>114</v>
      </c>
      <c s="32">
        <v>2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51</v>
      </c>
    </row>
    <row r="77" spans="1:5" ht="38.25">
      <c r="A77" s="36" t="s">
        <v>56</v>
      </c>
      <c r="E77" s="37" t="s">
        <v>652</v>
      </c>
    </row>
    <row r="78" spans="1:5" ht="63.75">
      <c r="A78" t="s">
        <v>58</v>
      </c>
      <c r="E78" s="35" t="s">
        <v>159</v>
      </c>
    </row>
    <row r="79" spans="1:16" ht="12.75">
      <c r="A79" s="24" t="s">
        <v>49</v>
      </c>
      <c s="29" t="s">
        <v>154</v>
      </c>
      <c s="29" t="s">
        <v>165</v>
      </c>
      <c s="24" t="s">
        <v>51</v>
      </c>
      <c s="30" t="s">
        <v>166</v>
      </c>
      <c s="31" t="s">
        <v>91</v>
      </c>
      <c s="32">
        <v>34.236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12.75">
      <c r="A80" s="34" t="s">
        <v>54</v>
      </c>
      <c r="E80" s="35" t="s">
        <v>119</v>
      </c>
    </row>
    <row r="81" spans="1:5" ht="140.25">
      <c r="A81" s="36" t="s">
        <v>56</v>
      </c>
      <c r="E81" s="37" t="s">
        <v>653</v>
      </c>
    </row>
    <row r="82" spans="1:5" ht="344.25">
      <c r="A82" t="s">
        <v>58</v>
      </c>
      <c r="E82" s="35" t="s">
        <v>168</v>
      </c>
    </row>
    <row r="83" spans="1:16" ht="12.75">
      <c r="A83" s="24" t="s">
        <v>49</v>
      </c>
      <c s="29" t="s">
        <v>160</v>
      </c>
      <c s="29" t="s">
        <v>170</v>
      </c>
      <c s="24" t="s">
        <v>51</v>
      </c>
      <c s="30" t="s">
        <v>171</v>
      </c>
      <c s="31" t="s">
        <v>91</v>
      </c>
      <c s="32">
        <v>14.61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12.75">
      <c r="A84" s="34" t="s">
        <v>54</v>
      </c>
      <c r="E84" s="35" t="s">
        <v>119</v>
      </c>
    </row>
    <row r="85" spans="1:5" ht="178.5">
      <c r="A85" s="36" t="s">
        <v>56</v>
      </c>
      <c r="E85" s="37" t="s">
        <v>654</v>
      </c>
    </row>
    <row r="86" spans="1:5" ht="344.25">
      <c r="A86" t="s">
        <v>58</v>
      </c>
      <c r="E86" s="35" t="s">
        <v>168</v>
      </c>
    </row>
    <row r="87" spans="1:16" ht="12.75">
      <c r="A87" s="24" t="s">
        <v>49</v>
      </c>
      <c s="29" t="s">
        <v>164</v>
      </c>
      <c s="29" t="s">
        <v>174</v>
      </c>
      <c s="24" t="s">
        <v>51</v>
      </c>
      <c s="30" t="s">
        <v>175</v>
      </c>
      <c s="31" t="s">
        <v>91</v>
      </c>
      <c s="32">
        <v>1414.135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12.75">
      <c r="A88" s="34" t="s">
        <v>54</v>
      </c>
      <c r="E88" s="35" t="s">
        <v>176</v>
      </c>
    </row>
    <row r="89" spans="1:5" ht="51">
      <c r="A89" s="36" t="s">
        <v>56</v>
      </c>
      <c r="E89" s="37" t="s">
        <v>655</v>
      </c>
    </row>
    <row r="90" spans="1:5" ht="191.25">
      <c r="A90" t="s">
        <v>58</v>
      </c>
      <c r="E90" s="35" t="s">
        <v>178</v>
      </c>
    </row>
    <row r="91" spans="1:16" ht="12.75">
      <c r="A91" s="24" t="s">
        <v>49</v>
      </c>
      <c s="29" t="s">
        <v>169</v>
      </c>
      <c s="29" t="s">
        <v>180</v>
      </c>
      <c s="24" t="s">
        <v>51</v>
      </c>
      <c s="30" t="s">
        <v>181</v>
      </c>
      <c s="31" t="s">
        <v>91</v>
      </c>
      <c s="32">
        <v>275.944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12.75">
      <c r="A92" s="34" t="s">
        <v>54</v>
      </c>
      <c r="E92" s="35" t="s">
        <v>51</v>
      </c>
    </row>
    <row r="93" spans="1:5" ht="76.5">
      <c r="A93" s="36" t="s">
        <v>56</v>
      </c>
      <c r="E93" s="37" t="s">
        <v>656</v>
      </c>
    </row>
    <row r="94" spans="1:5" ht="242.25">
      <c r="A94" t="s">
        <v>58</v>
      </c>
      <c r="E94" s="35" t="s">
        <v>183</v>
      </c>
    </row>
    <row r="95" spans="1:16" ht="12.75">
      <c r="A95" s="24" t="s">
        <v>49</v>
      </c>
      <c s="29" t="s">
        <v>173</v>
      </c>
      <c s="29" t="s">
        <v>185</v>
      </c>
      <c s="24" t="s">
        <v>51</v>
      </c>
      <c s="30" t="s">
        <v>186</v>
      </c>
      <c s="31" t="s">
        <v>91</v>
      </c>
      <c s="32">
        <v>12.408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51</v>
      </c>
    </row>
    <row r="97" spans="1:5" ht="102">
      <c r="A97" s="36" t="s">
        <v>56</v>
      </c>
      <c r="E97" s="37" t="s">
        <v>657</v>
      </c>
    </row>
    <row r="98" spans="1:5" ht="229.5">
      <c r="A98" t="s">
        <v>58</v>
      </c>
      <c r="E98" s="35" t="s">
        <v>188</v>
      </c>
    </row>
    <row r="99" spans="1:16" ht="12.75">
      <c r="A99" s="24" t="s">
        <v>49</v>
      </c>
      <c s="29" t="s">
        <v>179</v>
      </c>
      <c s="29" t="s">
        <v>658</v>
      </c>
      <c s="24" t="s">
        <v>51</v>
      </c>
      <c s="30" t="s">
        <v>659</v>
      </c>
      <c s="31" t="s">
        <v>91</v>
      </c>
      <c s="32">
        <v>6.4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12.75">
      <c r="A100" s="34" t="s">
        <v>54</v>
      </c>
      <c r="E100" s="35" t="s">
        <v>51</v>
      </c>
    </row>
    <row r="101" spans="1:5" ht="51">
      <c r="A101" s="36" t="s">
        <v>56</v>
      </c>
      <c r="E101" s="37" t="s">
        <v>660</v>
      </c>
    </row>
    <row r="102" spans="1:5" ht="306">
      <c r="A102" t="s">
        <v>58</v>
      </c>
      <c r="E102" s="35" t="s">
        <v>661</v>
      </c>
    </row>
    <row r="103" spans="1:16" ht="12.75">
      <c r="A103" s="24" t="s">
        <v>49</v>
      </c>
      <c s="29" t="s">
        <v>184</v>
      </c>
      <c s="29" t="s">
        <v>190</v>
      </c>
      <c s="24" t="s">
        <v>51</v>
      </c>
      <c s="30" t="s">
        <v>191</v>
      </c>
      <c s="31" t="s">
        <v>157</v>
      </c>
      <c s="32">
        <v>2142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12.75">
      <c r="A104" s="34" t="s">
        <v>54</v>
      </c>
      <c r="E104" s="35" t="s">
        <v>51</v>
      </c>
    </row>
    <row r="105" spans="1:5" ht="140.25">
      <c r="A105" s="36" t="s">
        <v>56</v>
      </c>
      <c r="E105" s="37" t="s">
        <v>662</v>
      </c>
    </row>
    <row r="106" spans="1:5" ht="38.25">
      <c r="A106" t="s">
        <v>58</v>
      </c>
      <c r="E106" s="35" t="s">
        <v>193</v>
      </c>
    </row>
    <row r="107" spans="1:16" ht="12.75">
      <c r="A107" s="24" t="s">
        <v>49</v>
      </c>
      <c s="29" t="s">
        <v>189</v>
      </c>
      <c s="29" t="s">
        <v>195</v>
      </c>
      <c s="24" t="s">
        <v>51</v>
      </c>
      <c s="30" t="s">
        <v>196</v>
      </c>
      <c s="31" t="s">
        <v>157</v>
      </c>
      <c s="32">
        <v>339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12.75">
      <c r="A108" s="34" t="s">
        <v>54</v>
      </c>
      <c r="E108" s="35" t="s">
        <v>51</v>
      </c>
    </row>
    <row r="109" spans="1:5" ht="127.5">
      <c r="A109" s="36" t="s">
        <v>56</v>
      </c>
      <c r="E109" s="37" t="s">
        <v>663</v>
      </c>
    </row>
    <row r="110" spans="1:5" ht="38.25">
      <c r="A110" t="s">
        <v>58</v>
      </c>
      <c r="E110" s="35" t="s">
        <v>198</v>
      </c>
    </row>
    <row r="111" spans="1:16" ht="12.75">
      <c r="A111" s="24" t="s">
        <v>49</v>
      </c>
      <c s="29" t="s">
        <v>194</v>
      </c>
      <c s="29" t="s">
        <v>200</v>
      </c>
      <c s="24" t="s">
        <v>51</v>
      </c>
      <c s="30" t="s">
        <v>201</v>
      </c>
      <c s="31" t="s">
        <v>157</v>
      </c>
      <c s="32">
        <v>339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12.75">
      <c r="A112" s="34" t="s">
        <v>54</v>
      </c>
      <c r="E112" s="35" t="s">
        <v>51</v>
      </c>
    </row>
    <row r="113" spans="1:5" ht="89.25">
      <c r="A113" s="36" t="s">
        <v>56</v>
      </c>
      <c r="E113" s="37" t="s">
        <v>664</v>
      </c>
    </row>
    <row r="114" spans="1:5" ht="38.25">
      <c r="A114" t="s">
        <v>58</v>
      </c>
      <c r="E114" s="35" t="s">
        <v>203</v>
      </c>
    </row>
    <row r="115" spans="1:16" ht="12.75">
      <c r="A115" s="24" t="s">
        <v>49</v>
      </c>
      <c s="29" t="s">
        <v>199</v>
      </c>
      <c s="29" t="s">
        <v>205</v>
      </c>
      <c s="24" t="s">
        <v>51</v>
      </c>
      <c s="30" t="s">
        <v>206</v>
      </c>
      <c s="31" t="s">
        <v>91</v>
      </c>
      <c s="32">
        <v>13.56</v>
      </c>
      <c s="33">
        <v>0</v>
      </c>
      <c s="33">
        <f>ROUND(ROUND(H115,2)*ROUND(G115,3),2)</f>
      </c>
      <c r="O115">
        <f>(I115*21)/100</f>
      </c>
      <c t="s">
        <v>27</v>
      </c>
    </row>
    <row r="116" spans="1:5" ht="12.75">
      <c r="A116" s="34" t="s">
        <v>54</v>
      </c>
      <c r="E116" s="35" t="s">
        <v>51</v>
      </c>
    </row>
    <row r="117" spans="1:5" ht="63.75">
      <c r="A117" s="36" t="s">
        <v>56</v>
      </c>
      <c r="E117" s="37" t="s">
        <v>665</v>
      </c>
    </row>
    <row r="118" spans="1:5" ht="38.25">
      <c r="A118" t="s">
        <v>58</v>
      </c>
      <c r="E118" s="35" t="s">
        <v>208</v>
      </c>
    </row>
    <row r="119" spans="1:18" ht="12.75" customHeight="1">
      <c r="A119" s="6" t="s">
        <v>47</v>
      </c>
      <c s="6"/>
      <c s="40" t="s">
        <v>27</v>
      </c>
      <c s="6"/>
      <c s="27" t="s">
        <v>209</v>
      </c>
      <c s="6"/>
      <c s="6"/>
      <c s="6"/>
      <c s="41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24" t="s">
        <v>49</v>
      </c>
      <c s="29" t="s">
        <v>204</v>
      </c>
      <c s="29" t="s">
        <v>211</v>
      </c>
      <c s="24" t="s">
        <v>51</v>
      </c>
      <c s="30" t="s">
        <v>212</v>
      </c>
      <c s="31" t="s">
        <v>124</v>
      </c>
      <c s="32">
        <v>89</v>
      </c>
      <c s="33">
        <v>0</v>
      </c>
      <c s="33">
        <f>ROUND(ROUND(H120,2)*ROUND(G120,3),2)</f>
      </c>
      <c r="O120">
        <f>(I120*21)/100</f>
      </c>
      <c t="s">
        <v>27</v>
      </c>
    </row>
    <row r="121" spans="1:5" ht="12.75">
      <c r="A121" s="34" t="s">
        <v>54</v>
      </c>
      <c r="E121" s="35" t="s">
        <v>51</v>
      </c>
    </row>
    <row r="122" spans="1:5" ht="89.25">
      <c r="A122" s="36" t="s">
        <v>56</v>
      </c>
      <c r="E122" s="37" t="s">
        <v>666</v>
      </c>
    </row>
    <row r="123" spans="1:5" ht="165.75">
      <c r="A123" t="s">
        <v>58</v>
      </c>
      <c r="E123" s="35" t="s">
        <v>214</v>
      </c>
    </row>
    <row r="124" spans="1:16" ht="12.75">
      <c r="A124" s="24" t="s">
        <v>49</v>
      </c>
      <c s="29" t="s">
        <v>210</v>
      </c>
      <c s="29" t="s">
        <v>216</v>
      </c>
      <c s="24" t="s">
        <v>51</v>
      </c>
      <c s="30" t="s">
        <v>217</v>
      </c>
      <c s="31" t="s">
        <v>157</v>
      </c>
      <c s="32">
        <v>175.25</v>
      </c>
      <c s="33">
        <v>0</v>
      </c>
      <c s="33">
        <f>ROUND(ROUND(H124,2)*ROUND(G124,3),2)</f>
      </c>
      <c r="O124">
        <f>(I124*21)/100</f>
      </c>
      <c t="s">
        <v>27</v>
      </c>
    </row>
    <row r="125" spans="1:5" ht="12.75">
      <c r="A125" s="34" t="s">
        <v>54</v>
      </c>
      <c r="E125" s="35" t="s">
        <v>51</v>
      </c>
    </row>
    <row r="126" spans="1:5" ht="114.75">
      <c r="A126" s="36" t="s">
        <v>56</v>
      </c>
      <c r="E126" s="37" t="s">
        <v>667</v>
      </c>
    </row>
    <row r="127" spans="1:5" ht="102">
      <c r="A127" t="s">
        <v>58</v>
      </c>
      <c r="E127" s="35" t="s">
        <v>219</v>
      </c>
    </row>
    <row r="128" spans="1:16" ht="12.75">
      <c r="A128" s="24" t="s">
        <v>49</v>
      </c>
      <c s="29" t="s">
        <v>215</v>
      </c>
      <c s="29" t="s">
        <v>221</v>
      </c>
      <c s="24" t="s">
        <v>51</v>
      </c>
      <c s="30" t="s">
        <v>222</v>
      </c>
      <c s="31" t="s">
        <v>91</v>
      </c>
      <c s="32">
        <v>1.584</v>
      </c>
      <c s="33">
        <v>0</v>
      </c>
      <c s="33">
        <f>ROUND(ROUND(H128,2)*ROUND(G128,3),2)</f>
      </c>
      <c r="O128">
        <f>(I128*21)/100</f>
      </c>
      <c t="s">
        <v>27</v>
      </c>
    </row>
    <row r="129" spans="1:5" ht="12.75">
      <c r="A129" s="34" t="s">
        <v>54</v>
      </c>
      <c r="E129" s="35" t="s">
        <v>51</v>
      </c>
    </row>
    <row r="130" spans="1:5" ht="25.5">
      <c r="A130" s="36" t="s">
        <v>56</v>
      </c>
      <c r="E130" s="37" t="s">
        <v>668</v>
      </c>
    </row>
    <row r="131" spans="1:5" ht="395.25">
      <c r="A131" t="s">
        <v>58</v>
      </c>
      <c r="E131" s="35" t="s">
        <v>224</v>
      </c>
    </row>
    <row r="132" spans="1:16" ht="12.75">
      <c r="A132" s="24" t="s">
        <v>49</v>
      </c>
      <c s="29" t="s">
        <v>220</v>
      </c>
      <c s="29" t="s">
        <v>226</v>
      </c>
      <c s="24" t="s">
        <v>51</v>
      </c>
      <c s="30" t="s">
        <v>227</v>
      </c>
      <c s="31" t="s">
        <v>91</v>
      </c>
      <c s="32">
        <v>1.566</v>
      </c>
      <c s="33">
        <v>0</v>
      </c>
      <c s="33">
        <f>ROUND(ROUND(H132,2)*ROUND(G132,3),2)</f>
      </c>
      <c r="O132">
        <f>(I132*21)/100</f>
      </c>
      <c t="s">
        <v>27</v>
      </c>
    </row>
    <row r="133" spans="1:5" ht="12.75">
      <c r="A133" s="34" t="s">
        <v>54</v>
      </c>
      <c r="E133" s="35" t="s">
        <v>51</v>
      </c>
    </row>
    <row r="134" spans="1:5" ht="89.25">
      <c r="A134" s="36" t="s">
        <v>56</v>
      </c>
      <c r="E134" s="37" t="s">
        <v>669</v>
      </c>
    </row>
    <row r="135" spans="1:5" ht="395.25">
      <c r="A135" t="s">
        <v>58</v>
      </c>
      <c r="E135" s="35" t="s">
        <v>224</v>
      </c>
    </row>
    <row r="136" spans="1:18" ht="12.75" customHeight="1">
      <c r="A136" s="6" t="s">
        <v>47</v>
      </c>
      <c s="6"/>
      <c s="40" t="s">
        <v>37</v>
      </c>
      <c s="6"/>
      <c s="27" t="s">
        <v>229</v>
      </c>
      <c s="6"/>
      <c s="6"/>
      <c s="6"/>
      <c s="41">
        <f>0+Q136</f>
      </c>
      <c r="O136">
        <f>0+R136</f>
      </c>
      <c r="Q136">
        <f>0+I137+I141+I145+I149</f>
      </c>
      <c>
        <f>0+O137+O141+O145+O149</f>
      </c>
    </row>
    <row r="137" spans="1:16" ht="12.75">
      <c r="A137" s="24" t="s">
        <v>49</v>
      </c>
      <c s="29" t="s">
        <v>225</v>
      </c>
      <c s="29" t="s">
        <v>231</v>
      </c>
      <c s="24" t="s">
        <v>51</v>
      </c>
      <c s="30" t="s">
        <v>232</v>
      </c>
      <c s="31" t="s">
        <v>91</v>
      </c>
      <c s="32">
        <v>5.715</v>
      </c>
      <c s="33">
        <v>0</v>
      </c>
      <c s="33">
        <f>ROUND(ROUND(H137,2)*ROUND(G137,3),2)</f>
      </c>
      <c r="O137">
        <f>(I137*21)/100</f>
      </c>
      <c t="s">
        <v>27</v>
      </c>
    </row>
    <row r="138" spans="1:5" ht="12.75">
      <c r="A138" s="34" t="s">
        <v>54</v>
      </c>
      <c r="E138" s="35" t="s">
        <v>51</v>
      </c>
    </row>
    <row r="139" spans="1:5" ht="63.75">
      <c r="A139" s="36" t="s">
        <v>56</v>
      </c>
      <c r="E139" s="37" t="s">
        <v>670</v>
      </c>
    </row>
    <row r="140" spans="1:5" ht="395.25">
      <c r="A140" t="s">
        <v>58</v>
      </c>
      <c r="E140" s="35" t="s">
        <v>234</v>
      </c>
    </row>
    <row r="141" spans="1:16" ht="12.75">
      <c r="A141" s="24" t="s">
        <v>49</v>
      </c>
      <c s="29" t="s">
        <v>230</v>
      </c>
      <c s="29" t="s">
        <v>236</v>
      </c>
      <c s="24" t="s">
        <v>51</v>
      </c>
      <c s="30" t="s">
        <v>237</v>
      </c>
      <c s="31" t="s">
        <v>238</v>
      </c>
      <c s="32">
        <v>0.04</v>
      </c>
      <c s="33">
        <v>0</v>
      </c>
      <c s="33">
        <f>ROUND(ROUND(H141,2)*ROUND(G141,3),2)</f>
      </c>
      <c r="O141">
        <f>(I141*21)/100</f>
      </c>
      <c t="s">
        <v>27</v>
      </c>
    </row>
    <row r="142" spans="1:5" ht="12.75">
      <c r="A142" s="34" t="s">
        <v>54</v>
      </c>
      <c r="E142" s="35" t="s">
        <v>51</v>
      </c>
    </row>
    <row r="143" spans="1:5" ht="51">
      <c r="A143" s="36" t="s">
        <v>56</v>
      </c>
      <c r="E143" s="37" t="s">
        <v>671</v>
      </c>
    </row>
    <row r="144" spans="1:5" ht="178.5">
      <c r="A144" t="s">
        <v>58</v>
      </c>
      <c r="E144" s="35" t="s">
        <v>240</v>
      </c>
    </row>
    <row r="145" spans="1:16" ht="12.75">
      <c r="A145" s="24" t="s">
        <v>49</v>
      </c>
      <c s="29" t="s">
        <v>235</v>
      </c>
      <c s="29" t="s">
        <v>242</v>
      </c>
      <c s="24" t="s">
        <v>51</v>
      </c>
      <c s="30" t="s">
        <v>243</v>
      </c>
      <c s="31" t="s">
        <v>91</v>
      </c>
      <c s="32">
        <v>616.932</v>
      </c>
      <c s="33">
        <v>0</v>
      </c>
      <c s="33">
        <f>ROUND(ROUND(H145,2)*ROUND(G145,3),2)</f>
      </c>
      <c r="O145">
        <f>(I145*21)/100</f>
      </c>
      <c t="s">
        <v>27</v>
      </c>
    </row>
    <row r="146" spans="1:5" ht="12.75">
      <c r="A146" s="34" t="s">
        <v>54</v>
      </c>
      <c r="E146" s="35" t="s">
        <v>244</v>
      </c>
    </row>
    <row r="147" spans="1:5" ht="140.25">
      <c r="A147" s="36" t="s">
        <v>56</v>
      </c>
      <c r="E147" s="37" t="s">
        <v>672</v>
      </c>
    </row>
    <row r="148" spans="1:5" ht="38.25">
      <c r="A148" t="s">
        <v>58</v>
      </c>
      <c r="E148" s="35" t="s">
        <v>246</v>
      </c>
    </row>
    <row r="149" spans="1:16" ht="12.75">
      <c r="A149" s="24" t="s">
        <v>49</v>
      </c>
      <c s="29" t="s">
        <v>241</v>
      </c>
      <c s="29" t="s">
        <v>253</v>
      </c>
      <c s="24" t="s">
        <v>51</v>
      </c>
      <c s="30" t="s">
        <v>254</v>
      </c>
      <c s="31" t="s">
        <v>91</v>
      </c>
      <c s="32">
        <v>3.856</v>
      </c>
      <c s="33">
        <v>0</v>
      </c>
      <c s="33">
        <f>ROUND(ROUND(H149,2)*ROUND(G149,3),2)</f>
      </c>
      <c r="O149">
        <f>(I149*21)/100</f>
      </c>
      <c t="s">
        <v>27</v>
      </c>
    </row>
    <row r="150" spans="1:5" ht="12.75">
      <c r="A150" s="34" t="s">
        <v>54</v>
      </c>
      <c r="E150" s="35" t="s">
        <v>51</v>
      </c>
    </row>
    <row r="151" spans="1:5" ht="127.5">
      <c r="A151" s="36" t="s">
        <v>56</v>
      </c>
      <c r="E151" s="37" t="s">
        <v>673</v>
      </c>
    </row>
    <row r="152" spans="1:5" ht="102">
      <c r="A152" t="s">
        <v>58</v>
      </c>
      <c r="E152" s="35" t="s">
        <v>256</v>
      </c>
    </row>
    <row r="153" spans="1:18" ht="12.75" customHeight="1">
      <c r="A153" s="6" t="s">
        <v>47</v>
      </c>
      <c s="6"/>
      <c s="40" t="s">
        <v>39</v>
      </c>
      <c s="6"/>
      <c s="27" t="s">
        <v>88</v>
      </c>
      <c s="6"/>
      <c s="6"/>
      <c s="6"/>
      <c s="41">
        <f>0+Q153</f>
      </c>
      <c r="O153">
        <f>0+R153</f>
      </c>
      <c r="Q153">
        <f>0+I154+I158+I162+I166+I170+I174+I178+I182+I186</f>
      </c>
      <c>
        <f>0+O154+O158+O162+O166+O170+O174+O178+O182+O186</f>
      </c>
    </row>
    <row r="154" spans="1:16" ht="12.75">
      <c r="A154" s="24" t="s">
        <v>49</v>
      </c>
      <c s="29" t="s">
        <v>247</v>
      </c>
      <c s="29" t="s">
        <v>258</v>
      </c>
      <c s="24" t="s">
        <v>51</v>
      </c>
      <c s="30" t="s">
        <v>259</v>
      </c>
      <c s="31" t="s">
        <v>157</v>
      </c>
      <c s="32">
        <v>7.2</v>
      </c>
      <c s="33">
        <v>0</v>
      </c>
      <c s="33">
        <f>ROUND(ROUND(H154,2)*ROUND(G154,3),2)</f>
      </c>
      <c r="O154">
        <f>(I154*21)/100</f>
      </c>
      <c t="s">
        <v>27</v>
      </c>
    </row>
    <row r="155" spans="1:5" ht="12.75">
      <c r="A155" s="34" t="s">
        <v>54</v>
      </c>
      <c r="E155" s="35" t="s">
        <v>51</v>
      </c>
    </row>
    <row r="156" spans="1:5" ht="63.75">
      <c r="A156" s="36" t="s">
        <v>56</v>
      </c>
      <c r="E156" s="37" t="s">
        <v>674</v>
      </c>
    </row>
    <row r="157" spans="1:5" ht="127.5">
      <c r="A157" t="s">
        <v>58</v>
      </c>
      <c r="E157" s="35" t="s">
        <v>261</v>
      </c>
    </row>
    <row r="158" spans="1:16" ht="25.5">
      <c r="A158" s="24" t="s">
        <v>49</v>
      </c>
      <c s="29" t="s">
        <v>252</v>
      </c>
      <c s="29" t="s">
        <v>263</v>
      </c>
      <c s="24" t="s">
        <v>51</v>
      </c>
      <c s="30" t="s">
        <v>264</v>
      </c>
      <c s="31" t="s">
        <v>157</v>
      </c>
      <c s="32">
        <v>2026.24</v>
      </c>
      <c s="33">
        <v>0</v>
      </c>
      <c s="33">
        <f>ROUND(ROUND(H158,2)*ROUND(G158,3),2)</f>
      </c>
      <c r="O158">
        <f>(I158*21)/100</f>
      </c>
      <c t="s">
        <v>27</v>
      </c>
    </row>
    <row r="159" spans="1:5" ht="12.75">
      <c r="A159" s="34" t="s">
        <v>54</v>
      </c>
      <c r="E159" s="35" t="s">
        <v>51</v>
      </c>
    </row>
    <row r="160" spans="1:5" ht="153">
      <c r="A160" s="36" t="s">
        <v>56</v>
      </c>
      <c r="E160" s="37" t="s">
        <v>675</v>
      </c>
    </row>
    <row r="161" spans="1:5" ht="51">
      <c r="A161" t="s">
        <v>58</v>
      </c>
      <c r="E161" s="35" t="s">
        <v>266</v>
      </c>
    </row>
    <row r="162" spans="1:16" ht="12.75">
      <c r="A162" s="24" t="s">
        <v>49</v>
      </c>
      <c s="29" t="s">
        <v>257</v>
      </c>
      <c s="29" t="s">
        <v>272</v>
      </c>
      <c s="24" t="s">
        <v>51</v>
      </c>
      <c s="30" t="s">
        <v>273</v>
      </c>
      <c s="31" t="s">
        <v>91</v>
      </c>
      <c s="32">
        <v>355.561</v>
      </c>
      <c s="33">
        <v>0</v>
      </c>
      <c s="33">
        <f>ROUND(ROUND(H162,2)*ROUND(G162,3),2)</f>
      </c>
      <c r="O162">
        <f>(I162*21)/100</f>
      </c>
      <c t="s">
        <v>27</v>
      </c>
    </row>
    <row r="163" spans="1:5" ht="12.75">
      <c r="A163" s="34" t="s">
        <v>54</v>
      </c>
      <c r="E163" s="35" t="s">
        <v>51</v>
      </c>
    </row>
    <row r="164" spans="1:5" ht="204">
      <c r="A164" s="36" t="s">
        <v>56</v>
      </c>
      <c r="E164" s="37" t="s">
        <v>676</v>
      </c>
    </row>
    <row r="165" spans="1:5" ht="51">
      <c r="A165" t="s">
        <v>58</v>
      </c>
      <c r="E165" s="35" t="s">
        <v>266</v>
      </c>
    </row>
    <row r="166" spans="1:16" ht="12.75">
      <c r="A166" s="24" t="s">
        <v>49</v>
      </c>
      <c s="29" t="s">
        <v>262</v>
      </c>
      <c s="29" t="s">
        <v>276</v>
      </c>
      <c s="24" t="s">
        <v>51</v>
      </c>
      <c s="30" t="s">
        <v>277</v>
      </c>
      <c s="31" t="s">
        <v>157</v>
      </c>
      <c s="32">
        <v>266.9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51</v>
      </c>
    </row>
    <row r="168" spans="1:5" ht="127.5">
      <c r="A168" s="36" t="s">
        <v>56</v>
      </c>
      <c r="E168" s="37" t="s">
        <v>677</v>
      </c>
    </row>
    <row r="169" spans="1:5" ht="102">
      <c r="A169" t="s">
        <v>58</v>
      </c>
      <c r="E169" s="35" t="s">
        <v>279</v>
      </c>
    </row>
    <row r="170" spans="1:16" ht="12.75">
      <c r="A170" s="24" t="s">
        <v>49</v>
      </c>
      <c s="29" t="s">
        <v>267</v>
      </c>
      <c s="29" t="s">
        <v>281</v>
      </c>
      <c s="24" t="s">
        <v>51</v>
      </c>
      <c s="30" t="s">
        <v>282</v>
      </c>
      <c s="31" t="s">
        <v>157</v>
      </c>
      <c s="32">
        <v>1984.84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51</v>
      </c>
    </row>
    <row r="172" spans="1:5" ht="127.5">
      <c r="A172" s="36" t="s">
        <v>56</v>
      </c>
      <c r="E172" s="37" t="s">
        <v>678</v>
      </c>
    </row>
    <row r="173" spans="1:5" ht="51">
      <c r="A173" t="s">
        <v>58</v>
      </c>
      <c r="E173" s="35" t="s">
        <v>284</v>
      </c>
    </row>
    <row r="174" spans="1:16" ht="12.75">
      <c r="A174" s="24" t="s">
        <v>49</v>
      </c>
      <c s="29" t="s">
        <v>271</v>
      </c>
      <c s="29" t="s">
        <v>286</v>
      </c>
      <c s="24" t="s">
        <v>51</v>
      </c>
      <c s="30" t="s">
        <v>287</v>
      </c>
      <c s="31" t="s">
        <v>157</v>
      </c>
      <c s="32">
        <v>1966.2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51</v>
      </c>
    </row>
    <row r="176" spans="1:5" ht="140.25">
      <c r="A176" s="36" t="s">
        <v>56</v>
      </c>
      <c r="E176" s="37" t="s">
        <v>679</v>
      </c>
    </row>
    <row r="177" spans="1:5" ht="140.25">
      <c r="A177" t="s">
        <v>58</v>
      </c>
      <c r="E177" s="35" t="s">
        <v>289</v>
      </c>
    </row>
    <row r="178" spans="1:16" ht="12.75">
      <c r="A178" s="24" t="s">
        <v>49</v>
      </c>
      <c s="29" t="s">
        <v>275</v>
      </c>
      <c s="29" t="s">
        <v>298</v>
      </c>
      <c s="24" t="s">
        <v>51</v>
      </c>
      <c s="30" t="s">
        <v>299</v>
      </c>
      <c s="31" t="s">
        <v>157</v>
      </c>
      <c s="32">
        <v>1984.84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51</v>
      </c>
    </row>
    <row r="180" spans="1:5" ht="127.5">
      <c r="A180" s="36" t="s">
        <v>56</v>
      </c>
      <c r="E180" s="37" t="s">
        <v>678</v>
      </c>
    </row>
    <row r="181" spans="1:5" ht="140.25">
      <c r="A181" t="s">
        <v>58</v>
      </c>
      <c r="E181" s="35" t="s">
        <v>289</v>
      </c>
    </row>
    <row r="182" spans="1:16" ht="12.75">
      <c r="A182" s="24" t="s">
        <v>49</v>
      </c>
      <c s="29" t="s">
        <v>280</v>
      </c>
      <c s="29" t="s">
        <v>680</v>
      </c>
      <c s="24" t="s">
        <v>51</v>
      </c>
      <c s="30" t="s">
        <v>681</v>
      </c>
      <c s="31" t="s">
        <v>157</v>
      </c>
      <c s="32">
        <v>5.3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51</v>
      </c>
    </row>
    <row r="184" spans="1:5" ht="89.25">
      <c r="A184" s="36" t="s">
        <v>56</v>
      </c>
      <c r="E184" s="37" t="s">
        <v>682</v>
      </c>
    </row>
    <row r="185" spans="1:5" ht="153">
      <c r="A185" t="s">
        <v>58</v>
      </c>
      <c r="E185" s="35" t="s">
        <v>683</v>
      </c>
    </row>
    <row r="186" spans="1:16" ht="12.75">
      <c r="A186" s="24" t="s">
        <v>49</v>
      </c>
      <c s="29" t="s">
        <v>285</v>
      </c>
      <c s="29" t="s">
        <v>307</v>
      </c>
      <c s="24" t="s">
        <v>51</v>
      </c>
      <c s="30" t="s">
        <v>308</v>
      </c>
      <c s="31" t="s">
        <v>124</v>
      </c>
      <c s="32">
        <v>3195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51</v>
      </c>
    </row>
    <row r="188" spans="1:5" ht="114.75">
      <c r="A188" s="36" t="s">
        <v>56</v>
      </c>
      <c r="E188" s="37" t="s">
        <v>684</v>
      </c>
    </row>
    <row r="189" spans="1:5" ht="38.25">
      <c r="A189" t="s">
        <v>58</v>
      </c>
      <c r="E189" s="35" t="s">
        <v>310</v>
      </c>
    </row>
    <row r="190" spans="1:18" ht="12.75" customHeight="1">
      <c r="A190" s="6" t="s">
        <v>47</v>
      </c>
      <c s="6"/>
      <c s="40" t="s">
        <v>84</v>
      </c>
      <c s="6"/>
      <c s="27" t="s">
        <v>311</v>
      </c>
      <c s="6"/>
      <c s="6"/>
      <c s="6"/>
      <c s="41">
        <f>0+Q190</f>
      </c>
      <c r="O190">
        <f>0+R190</f>
      </c>
      <c r="Q190">
        <f>0+I191+I195</f>
      </c>
      <c>
        <f>0+O191+O195</f>
      </c>
    </row>
    <row r="191" spans="1:16" ht="12.75">
      <c r="A191" s="24" t="s">
        <v>49</v>
      </c>
      <c s="29" t="s">
        <v>290</v>
      </c>
      <c s="29" t="s">
        <v>685</v>
      </c>
      <c s="24" t="s">
        <v>51</v>
      </c>
      <c s="30" t="s">
        <v>686</v>
      </c>
      <c s="31" t="s">
        <v>124</v>
      </c>
      <c s="32">
        <v>16</v>
      </c>
      <c s="33">
        <v>0</v>
      </c>
      <c s="33">
        <f>ROUND(ROUND(H191,2)*ROUND(G191,3),2)</f>
      </c>
      <c r="O191">
        <f>(I191*21)/100</f>
      </c>
      <c t="s">
        <v>27</v>
      </c>
    </row>
    <row r="192" spans="1:5" ht="12.75">
      <c r="A192" s="34" t="s">
        <v>54</v>
      </c>
      <c r="E192" s="35" t="s">
        <v>51</v>
      </c>
    </row>
    <row r="193" spans="1:5" ht="51">
      <c r="A193" s="36" t="s">
        <v>56</v>
      </c>
      <c r="E193" s="37" t="s">
        <v>687</v>
      </c>
    </row>
    <row r="194" spans="1:5" ht="242.25">
      <c r="A194" t="s">
        <v>58</v>
      </c>
      <c r="E194" s="35" t="s">
        <v>688</v>
      </c>
    </row>
    <row r="195" spans="1:16" ht="12.75">
      <c r="A195" s="24" t="s">
        <v>49</v>
      </c>
      <c s="29" t="s">
        <v>293</v>
      </c>
      <c s="29" t="s">
        <v>323</v>
      </c>
      <c s="24" t="s">
        <v>51</v>
      </c>
      <c s="30" t="s">
        <v>324</v>
      </c>
      <c s="31" t="s">
        <v>114</v>
      </c>
      <c s="32">
        <v>2</v>
      </c>
      <c s="33">
        <v>0</v>
      </c>
      <c s="33">
        <f>ROUND(ROUND(H195,2)*ROUND(G195,3),2)</f>
      </c>
      <c r="O195">
        <f>(I195*21)/100</f>
      </c>
      <c t="s">
        <v>27</v>
      </c>
    </row>
    <row r="196" spans="1:5" ht="12.75">
      <c r="A196" s="34" t="s">
        <v>54</v>
      </c>
      <c r="E196" s="35" t="s">
        <v>51</v>
      </c>
    </row>
    <row r="197" spans="1:5" ht="38.25">
      <c r="A197" s="36" t="s">
        <v>56</v>
      </c>
      <c r="E197" s="37" t="s">
        <v>689</v>
      </c>
    </row>
    <row r="198" spans="1:5" ht="25.5">
      <c r="A198" t="s">
        <v>58</v>
      </c>
      <c r="E198" s="35" t="s">
        <v>326</v>
      </c>
    </row>
    <row r="199" spans="1:18" ht="12.75" customHeight="1">
      <c r="A199" s="6" t="s">
        <v>47</v>
      </c>
      <c s="6"/>
      <c s="40" t="s">
        <v>44</v>
      </c>
      <c s="6"/>
      <c s="27" t="s">
        <v>327</v>
      </c>
      <c s="6"/>
      <c s="6"/>
      <c s="6"/>
      <c s="41">
        <f>0+Q199</f>
      </c>
      <c r="O199">
        <f>0+R199</f>
      </c>
      <c r="Q199">
        <f>0+I200+I204+I208+I212+I216+I220+I224+I228+I232+I236+I240+I244+I248+I252+I256+I260+I264+I268</f>
      </c>
      <c>
        <f>0+O200+O204+O208+O212+O216+O220+O224+O228+O232+O236+O240+O244+O248+O252+O256+O260+O264+O268</f>
      </c>
    </row>
    <row r="200" spans="1:16" ht="12.75">
      <c r="A200" s="24" t="s">
        <v>49</v>
      </c>
      <c s="29" t="s">
        <v>297</v>
      </c>
      <c s="29" t="s">
        <v>329</v>
      </c>
      <c s="24" t="s">
        <v>51</v>
      </c>
      <c s="30" t="s">
        <v>330</v>
      </c>
      <c s="31" t="s">
        <v>124</v>
      </c>
      <c s="32">
        <v>12.6</v>
      </c>
      <c s="33">
        <v>0</v>
      </c>
      <c s="33">
        <f>ROUND(ROUND(H200,2)*ROUND(G200,3),2)</f>
      </c>
      <c r="O200">
        <f>(I200*21)/100</f>
      </c>
      <c t="s">
        <v>27</v>
      </c>
    </row>
    <row r="201" spans="1:5" ht="12.75">
      <c r="A201" s="34" t="s">
        <v>54</v>
      </c>
      <c r="E201" s="35" t="s">
        <v>51</v>
      </c>
    </row>
    <row r="202" spans="1:5" ht="89.25">
      <c r="A202" s="36" t="s">
        <v>56</v>
      </c>
      <c r="E202" s="37" t="s">
        <v>690</v>
      </c>
    </row>
    <row r="203" spans="1:5" ht="63.75">
      <c r="A203" t="s">
        <v>58</v>
      </c>
      <c r="E203" s="35" t="s">
        <v>332</v>
      </c>
    </row>
    <row r="204" spans="1:16" ht="25.5">
      <c r="A204" s="24" t="s">
        <v>49</v>
      </c>
      <c s="29" t="s">
        <v>301</v>
      </c>
      <c s="29" t="s">
        <v>344</v>
      </c>
      <c s="24" t="s">
        <v>51</v>
      </c>
      <c s="30" t="s">
        <v>345</v>
      </c>
      <c s="31" t="s">
        <v>114</v>
      </c>
      <c s="32">
        <v>14</v>
      </c>
      <c s="33">
        <v>0</v>
      </c>
      <c s="33">
        <f>ROUND(ROUND(H204,2)*ROUND(G204,3),2)</f>
      </c>
      <c r="O204">
        <f>(I204*21)/100</f>
      </c>
      <c t="s">
        <v>27</v>
      </c>
    </row>
    <row r="205" spans="1:5" ht="12.75">
      <c r="A205" s="34" t="s">
        <v>54</v>
      </c>
      <c r="E205" s="35" t="s">
        <v>51</v>
      </c>
    </row>
    <row r="206" spans="1:5" ht="114.75">
      <c r="A206" s="36" t="s">
        <v>56</v>
      </c>
      <c r="E206" s="37" t="s">
        <v>691</v>
      </c>
    </row>
    <row r="207" spans="1:5" ht="25.5">
      <c r="A207" t="s">
        <v>58</v>
      </c>
      <c r="E207" s="35" t="s">
        <v>347</v>
      </c>
    </row>
    <row r="208" spans="1:16" ht="12.75">
      <c r="A208" s="24" t="s">
        <v>49</v>
      </c>
      <c s="29" t="s">
        <v>306</v>
      </c>
      <c s="29" t="s">
        <v>349</v>
      </c>
      <c s="24" t="s">
        <v>51</v>
      </c>
      <c s="30" t="s">
        <v>350</v>
      </c>
      <c s="31" t="s">
        <v>114</v>
      </c>
      <c s="32">
        <v>8</v>
      </c>
      <c s="33">
        <v>0</v>
      </c>
      <c s="33">
        <f>ROUND(ROUND(H208,2)*ROUND(G208,3),2)</f>
      </c>
      <c r="O208">
        <f>(I208*21)/100</f>
      </c>
      <c t="s">
        <v>27</v>
      </c>
    </row>
    <row r="209" spans="1:5" ht="12.75">
      <c r="A209" s="34" t="s">
        <v>54</v>
      </c>
      <c r="E209" s="35" t="s">
        <v>51</v>
      </c>
    </row>
    <row r="210" spans="1:5" ht="76.5">
      <c r="A210" s="36" t="s">
        <v>56</v>
      </c>
      <c r="E210" s="37" t="s">
        <v>692</v>
      </c>
    </row>
    <row r="211" spans="1:5" ht="38.25">
      <c r="A211" t="s">
        <v>58</v>
      </c>
      <c r="E211" s="35" t="s">
        <v>352</v>
      </c>
    </row>
    <row r="212" spans="1:16" ht="12.75">
      <c r="A212" s="24" t="s">
        <v>49</v>
      </c>
      <c s="29" t="s">
        <v>312</v>
      </c>
      <c s="29" t="s">
        <v>358</v>
      </c>
      <c s="24" t="s">
        <v>51</v>
      </c>
      <c s="30" t="s">
        <v>359</v>
      </c>
      <c s="31" t="s">
        <v>114</v>
      </c>
      <c s="32">
        <v>1</v>
      </c>
      <c s="33">
        <v>0</v>
      </c>
      <c s="33">
        <f>ROUND(ROUND(H212,2)*ROUND(G212,3),2)</f>
      </c>
      <c r="O212">
        <f>(I212*21)/100</f>
      </c>
      <c t="s">
        <v>27</v>
      </c>
    </row>
    <row r="213" spans="1:5" ht="12.75">
      <c r="A213" s="34" t="s">
        <v>54</v>
      </c>
      <c r="E213" s="35" t="s">
        <v>51</v>
      </c>
    </row>
    <row r="214" spans="1:5" ht="25.5">
      <c r="A214" s="36" t="s">
        <v>56</v>
      </c>
      <c r="E214" s="37" t="s">
        <v>693</v>
      </c>
    </row>
    <row r="215" spans="1:5" ht="25.5">
      <c r="A215" t="s">
        <v>58</v>
      </c>
      <c r="E215" s="35" t="s">
        <v>347</v>
      </c>
    </row>
    <row r="216" spans="1:16" ht="12.75">
      <c r="A216" s="24" t="s">
        <v>49</v>
      </c>
      <c s="29" t="s">
        <v>317</v>
      </c>
      <c s="29" t="s">
        <v>471</v>
      </c>
      <c s="24" t="s">
        <v>51</v>
      </c>
      <c s="30" t="s">
        <v>472</v>
      </c>
      <c s="31" t="s">
        <v>114</v>
      </c>
      <c s="32">
        <v>1</v>
      </c>
      <c s="33">
        <v>0</v>
      </c>
      <c s="33">
        <f>ROUND(ROUND(H216,2)*ROUND(G216,3),2)</f>
      </c>
      <c r="O216">
        <f>(I216*21)/100</f>
      </c>
      <c t="s">
        <v>27</v>
      </c>
    </row>
    <row r="217" spans="1:5" ht="12.75">
      <c r="A217" s="34" t="s">
        <v>54</v>
      </c>
      <c r="E217" s="35" t="s">
        <v>51</v>
      </c>
    </row>
    <row r="218" spans="1:5" ht="25.5">
      <c r="A218" s="36" t="s">
        <v>56</v>
      </c>
      <c r="E218" s="37" t="s">
        <v>693</v>
      </c>
    </row>
    <row r="219" spans="1:5" ht="38.25">
      <c r="A219" t="s">
        <v>58</v>
      </c>
      <c r="E219" s="35" t="s">
        <v>352</v>
      </c>
    </row>
    <row r="220" spans="1:16" ht="38.25">
      <c r="A220" s="24" t="s">
        <v>49</v>
      </c>
      <c s="29" t="s">
        <v>322</v>
      </c>
      <c s="29" t="s">
        <v>361</v>
      </c>
      <c s="24" t="s">
        <v>51</v>
      </c>
      <c s="30" t="s">
        <v>362</v>
      </c>
      <c s="31" t="s">
        <v>114</v>
      </c>
      <c s="32">
        <v>9</v>
      </c>
      <c s="33">
        <v>0</v>
      </c>
      <c s="33">
        <f>ROUND(ROUND(H220,2)*ROUND(G220,3),2)</f>
      </c>
      <c r="O220">
        <f>(I220*21)/100</f>
      </c>
      <c t="s">
        <v>27</v>
      </c>
    </row>
    <row r="221" spans="1:5" ht="12.75">
      <c r="A221" s="34" t="s">
        <v>54</v>
      </c>
      <c r="E221" s="35" t="s">
        <v>51</v>
      </c>
    </row>
    <row r="222" spans="1:5" ht="127.5">
      <c r="A222" s="36" t="s">
        <v>56</v>
      </c>
      <c r="E222" s="37" t="s">
        <v>694</v>
      </c>
    </row>
    <row r="223" spans="1:5" ht="25.5">
      <c r="A223" t="s">
        <v>58</v>
      </c>
      <c r="E223" s="35" t="s">
        <v>364</v>
      </c>
    </row>
    <row r="224" spans="1:16" ht="12.75">
      <c r="A224" s="24" t="s">
        <v>49</v>
      </c>
      <c s="29" t="s">
        <v>328</v>
      </c>
      <c s="29" t="s">
        <v>366</v>
      </c>
      <c s="24" t="s">
        <v>51</v>
      </c>
      <c s="30" t="s">
        <v>367</v>
      </c>
      <c s="31" t="s">
        <v>114</v>
      </c>
      <c s="32">
        <v>4</v>
      </c>
      <c s="33">
        <v>0</v>
      </c>
      <c s="33">
        <f>ROUND(ROUND(H224,2)*ROUND(G224,3),2)</f>
      </c>
      <c r="O224">
        <f>(I224*21)/100</f>
      </c>
      <c t="s">
        <v>27</v>
      </c>
    </row>
    <row r="225" spans="1:5" ht="12.75">
      <c r="A225" s="34" t="s">
        <v>54</v>
      </c>
      <c r="E225" s="35" t="s">
        <v>51</v>
      </c>
    </row>
    <row r="226" spans="1:5" ht="89.25">
      <c r="A226" s="36" t="s">
        <v>56</v>
      </c>
      <c r="E226" s="37" t="s">
        <v>695</v>
      </c>
    </row>
    <row r="227" spans="1:5" ht="38.25">
      <c r="A227" t="s">
        <v>58</v>
      </c>
      <c r="E227" s="35" t="s">
        <v>352</v>
      </c>
    </row>
    <row r="228" spans="1:16" ht="25.5">
      <c r="A228" s="24" t="s">
        <v>49</v>
      </c>
      <c s="29" t="s">
        <v>333</v>
      </c>
      <c s="29" t="s">
        <v>370</v>
      </c>
      <c s="24" t="s">
        <v>51</v>
      </c>
      <c s="30" t="s">
        <v>371</v>
      </c>
      <c s="31" t="s">
        <v>157</v>
      </c>
      <c s="32">
        <v>98.75</v>
      </c>
      <c s="33">
        <v>0</v>
      </c>
      <c s="33">
        <f>ROUND(ROUND(H228,2)*ROUND(G228,3),2)</f>
      </c>
      <c r="O228">
        <f>(I228*21)/100</f>
      </c>
      <c t="s">
        <v>27</v>
      </c>
    </row>
    <row r="229" spans="1:5" ht="12.75">
      <c r="A229" s="34" t="s">
        <v>54</v>
      </c>
      <c r="E229" s="35" t="s">
        <v>51</v>
      </c>
    </row>
    <row r="230" spans="1:5" ht="38.25">
      <c r="A230" s="36" t="s">
        <v>56</v>
      </c>
      <c r="E230" s="37" t="s">
        <v>696</v>
      </c>
    </row>
    <row r="231" spans="1:5" ht="38.25">
      <c r="A231" t="s">
        <v>58</v>
      </c>
      <c r="E231" s="35" t="s">
        <v>373</v>
      </c>
    </row>
    <row r="232" spans="1:16" ht="25.5">
      <c r="A232" s="24" t="s">
        <v>49</v>
      </c>
      <c s="29" t="s">
        <v>338</v>
      </c>
      <c s="29" t="s">
        <v>375</v>
      </c>
      <c s="24" t="s">
        <v>51</v>
      </c>
      <c s="30" t="s">
        <v>376</v>
      </c>
      <c s="31" t="s">
        <v>157</v>
      </c>
      <c s="32">
        <v>98.75</v>
      </c>
      <c s="33">
        <v>0</v>
      </c>
      <c s="33">
        <f>ROUND(ROUND(H232,2)*ROUND(G232,3),2)</f>
      </c>
      <c r="O232">
        <f>(I232*21)/100</f>
      </c>
      <c t="s">
        <v>27</v>
      </c>
    </row>
    <row r="233" spans="1:5" ht="12.75">
      <c r="A233" s="34" t="s">
        <v>54</v>
      </c>
      <c r="E233" s="35" t="s">
        <v>51</v>
      </c>
    </row>
    <row r="234" spans="1:5" ht="38.25">
      <c r="A234" s="36" t="s">
        <v>56</v>
      </c>
      <c r="E234" s="37" t="s">
        <v>696</v>
      </c>
    </row>
    <row r="235" spans="1:5" ht="38.25">
      <c r="A235" t="s">
        <v>58</v>
      </c>
      <c r="E235" s="35" t="s">
        <v>373</v>
      </c>
    </row>
    <row r="236" spans="1:16" ht="12.75">
      <c r="A236" s="24" t="s">
        <v>49</v>
      </c>
      <c s="29" t="s">
        <v>343</v>
      </c>
      <c s="29" t="s">
        <v>378</v>
      </c>
      <c s="24" t="s">
        <v>51</v>
      </c>
      <c s="30" t="s">
        <v>379</v>
      </c>
      <c s="31" t="s">
        <v>157</v>
      </c>
      <c s="32">
        <v>12.5</v>
      </c>
      <c s="33">
        <v>0</v>
      </c>
      <c s="33">
        <f>ROUND(ROUND(H236,2)*ROUND(G236,3),2)</f>
      </c>
      <c r="O236">
        <f>(I236*21)/100</f>
      </c>
      <c t="s">
        <v>27</v>
      </c>
    </row>
    <row r="237" spans="1:5" ht="12.75">
      <c r="A237" s="34" t="s">
        <v>54</v>
      </c>
      <c r="E237" s="35" t="s">
        <v>119</v>
      </c>
    </row>
    <row r="238" spans="1:5" ht="63.75">
      <c r="A238" s="36" t="s">
        <v>56</v>
      </c>
      <c r="E238" s="37" t="s">
        <v>697</v>
      </c>
    </row>
    <row r="239" spans="1:5" ht="12.75">
      <c r="A239" t="s">
        <v>58</v>
      </c>
      <c r="E239" s="35" t="s">
        <v>381</v>
      </c>
    </row>
    <row r="240" spans="1:16" ht="12.75">
      <c r="A240" s="24" t="s">
        <v>49</v>
      </c>
      <c s="29" t="s">
        <v>348</v>
      </c>
      <c s="29" t="s">
        <v>383</v>
      </c>
      <c s="24" t="s">
        <v>51</v>
      </c>
      <c s="30" t="s">
        <v>384</v>
      </c>
      <c s="31" t="s">
        <v>124</v>
      </c>
      <c s="32">
        <v>406.9</v>
      </c>
      <c s="33">
        <v>0</v>
      </c>
      <c s="33">
        <f>ROUND(ROUND(H240,2)*ROUND(G240,3),2)</f>
      </c>
      <c r="O240">
        <f>(I240*21)/100</f>
      </c>
      <c t="s">
        <v>27</v>
      </c>
    </row>
    <row r="241" spans="1:5" ht="12.75">
      <c r="A241" s="34" t="s">
        <v>54</v>
      </c>
      <c r="E241" s="35" t="s">
        <v>51</v>
      </c>
    </row>
    <row r="242" spans="1:5" ht="114.75">
      <c r="A242" s="36" t="s">
        <v>56</v>
      </c>
      <c r="E242" s="37" t="s">
        <v>698</v>
      </c>
    </row>
    <row r="243" spans="1:5" ht="38.25">
      <c r="A243" t="s">
        <v>58</v>
      </c>
      <c r="E243" s="35" t="s">
        <v>386</v>
      </c>
    </row>
    <row r="244" spans="1:16" ht="12.75">
      <c r="A244" s="24" t="s">
        <v>49</v>
      </c>
      <c s="29" t="s">
        <v>353</v>
      </c>
      <c s="29" t="s">
        <v>388</v>
      </c>
      <c s="24" t="s">
        <v>51</v>
      </c>
      <c s="30" t="s">
        <v>389</v>
      </c>
      <c s="31" t="s">
        <v>124</v>
      </c>
      <c s="32">
        <v>1420</v>
      </c>
      <c s="33">
        <v>0</v>
      </c>
      <c s="33">
        <f>ROUND(ROUND(H244,2)*ROUND(G244,3),2)</f>
      </c>
      <c r="O244">
        <f>(I244*21)/100</f>
      </c>
      <c t="s">
        <v>27</v>
      </c>
    </row>
    <row r="245" spans="1:5" ht="12.75">
      <c r="A245" s="34" t="s">
        <v>54</v>
      </c>
      <c r="E245" s="35" t="s">
        <v>51</v>
      </c>
    </row>
    <row r="246" spans="1:5" ht="102">
      <c r="A246" s="36" t="s">
        <v>56</v>
      </c>
      <c r="E246" s="37" t="s">
        <v>699</v>
      </c>
    </row>
    <row r="247" spans="1:5" ht="63.75">
      <c r="A247" t="s">
        <v>58</v>
      </c>
      <c r="E247" s="35" t="s">
        <v>391</v>
      </c>
    </row>
    <row r="248" spans="1:16" ht="25.5">
      <c r="A248" s="24" t="s">
        <v>49</v>
      </c>
      <c s="29" t="s">
        <v>357</v>
      </c>
      <c s="29" t="s">
        <v>700</v>
      </c>
      <c s="24" t="s">
        <v>51</v>
      </c>
      <c s="30" t="s">
        <v>701</v>
      </c>
      <c s="31" t="s">
        <v>114</v>
      </c>
      <c s="32">
        <v>1</v>
      </c>
      <c s="33">
        <v>0</v>
      </c>
      <c s="33">
        <f>ROUND(ROUND(H248,2)*ROUND(G248,3),2)</f>
      </c>
      <c r="O248">
        <f>(I248*21)/100</f>
      </c>
      <c t="s">
        <v>27</v>
      </c>
    </row>
    <row r="249" spans="1:5" ht="12.75">
      <c r="A249" s="34" t="s">
        <v>54</v>
      </c>
      <c r="E249" s="35" t="s">
        <v>51</v>
      </c>
    </row>
    <row r="250" spans="1:5" ht="38.25">
      <c r="A250" s="36" t="s">
        <v>56</v>
      </c>
      <c r="E250" s="37" t="s">
        <v>702</v>
      </c>
    </row>
    <row r="251" spans="1:5" ht="409.5">
      <c r="A251" t="s">
        <v>58</v>
      </c>
      <c r="E251" s="35" t="s">
        <v>703</v>
      </c>
    </row>
    <row r="252" spans="1:16" ht="12.75">
      <c r="A252" s="24" t="s">
        <v>49</v>
      </c>
      <c s="29" t="s">
        <v>360</v>
      </c>
      <c s="29" t="s">
        <v>398</v>
      </c>
      <c s="24" t="s">
        <v>51</v>
      </c>
      <c s="30" t="s">
        <v>399</v>
      </c>
      <c s="31" t="s">
        <v>124</v>
      </c>
      <c s="32">
        <v>9</v>
      </c>
      <c s="33">
        <v>0</v>
      </c>
      <c s="33">
        <f>ROUND(ROUND(H252,2)*ROUND(G252,3),2)</f>
      </c>
      <c r="O252">
        <f>(I252*21)/100</f>
      </c>
      <c t="s">
        <v>27</v>
      </c>
    </row>
    <row r="253" spans="1:5" ht="12.75">
      <c r="A253" s="34" t="s">
        <v>54</v>
      </c>
      <c r="E253" s="35" t="s">
        <v>51</v>
      </c>
    </row>
    <row r="254" spans="1:5" ht="38.25">
      <c r="A254" s="36" t="s">
        <v>56</v>
      </c>
      <c r="E254" s="37" t="s">
        <v>704</v>
      </c>
    </row>
    <row r="255" spans="1:5" ht="63.75">
      <c r="A255" t="s">
        <v>58</v>
      </c>
      <c r="E255" s="35" t="s">
        <v>401</v>
      </c>
    </row>
    <row r="256" spans="1:16" ht="12.75">
      <c r="A256" s="24" t="s">
        <v>49</v>
      </c>
      <c s="29" t="s">
        <v>365</v>
      </c>
      <c s="29" t="s">
        <v>403</v>
      </c>
      <c s="24" t="s">
        <v>51</v>
      </c>
      <c s="30" t="s">
        <v>404</v>
      </c>
      <c s="31" t="s">
        <v>114</v>
      </c>
      <c s="32">
        <v>1</v>
      </c>
      <c s="33">
        <v>0</v>
      </c>
      <c s="33">
        <f>ROUND(ROUND(H256,2)*ROUND(G256,3),2)</f>
      </c>
      <c r="O256">
        <f>(I256*21)/100</f>
      </c>
      <c t="s">
        <v>27</v>
      </c>
    </row>
    <row r="257" spans="1:5" ht="12.75">
      <c r="A257" s="34" t="s">
        <v>54</v>
      </c>
      <c r="E257" s="35" t="s">
        <v>51</v>
      </c>
    </row>
    <row r="258" spans="1:5" ht="63.75">
      <c r="A258" s="36" t="s">
        <v>56</v>
      </c>
      <c r="E258" s="37" t="s">
        <v>705</v>
      </c>
    </row>
    <row r="259" spans="1:5" ht="63.75">
      <c r="A259" t="s">
        <v>58</v>
      </c>
      <c r="E259" s="35" t="s">
        <v>406</v>
      </c>
    </row>
    <row r="260" spans="1:16" ht="12.75">
      <c r="A260" s="24" t="s">
        <v>49</v>
      </c>
      <c s="29" t="s">
        <v>369</v>
      </c>
      <c s="29" t="s">
        <v>408</v>
      </c>
      <c s="24" t="s">
        <v>51</v>
      </c>
      <c s="30" t="s">
        <v>409</v>
      </c>
      <c s="31" t="s">
        <v>124</v>
      </c>
      <c s="32">
        <v>423.3</v>
      </c>
      <c s="33">
        <v>0</v>
      </c>
      <c s="33">
        <f>ROUND(ROUND(H260,2)*ROUND(G260,3),2)</f>
      </c>
      <c r="O260">
        <f>(I260*21)/100</f>
      </c>
      <c t="s">
        <v>27</v>
      </c>
    </row>
    <row r="261" spans="1:5" ht="12.75">
      <c r="A261" s="34" t="s">
        <v>54</v>
      </c>
      <c r="E261" s="35" t="s">
        <v>51</v>
      </c>
    </row>
    <row r="262" spans="1:5" ht="76.5">
      <c r="A262" s="36" t="s">
        <v>56</v>
      </c>
      <c r="E262" s="37" t="s">
        <v>706</v>
      </c>
    </row>
    <row r="263" spans="1:5" ht="38.25">
      <c r="A263" t="s">
        <v>58</v>
      </c>
      <c r="E263" s="35" t="s">
        <v>410</v>
      </c>
    </row>
    <row r="264" spans="1:16" ht="12.75">
      <c r="A264" s="24" t="s">
        <v>49</v>
      </c>
      <c s="29" t="s">
        <v>374</v>
      </c>
      <c s="29" t="s">
        <v>707</v>
      </c>
      <c s="24" t="s">
        <v>51</v>
      </c>
      <c s="30" t="s">
        <v>708</v>
      </c>
      <c s="31" t="s">
        <v>124</v>
      </c>
      <c s="32">
        <v>10.6</v>
      </c>
      <c s="33">
        <v>0</v>
      </c>
      <c s="33">
        <f>ROUND(ROUND(H264,2)*ROUND(G264,3),2)</f>
      </c>
      <c r="O264">
        <f>(I264*21)/100</f>
      </c>
      <c t="s">
        <v>27</v>
      </c>
    </row>
    <row r="265" spans="1:5" ht="12.75">
      <c r="A265" s="34" t="s">
        <v>54</v>
      </c>
      <c r="E265" s="35" t="s">
        <v>51</v>
      </c>
    </row>
    <row r="266" spans="1:5" ht="63.75">
      <c r="A266" s="36" t="s">
        <v>56</v>
      </c>
      <c r="E266" s="37" t="s">
        <v>709</v>
      </c>
    </row>
    <row r="267" spans="1:5" ht="89.25">
      <c r="A267" t="s">
        <v>58</v>
      </c>
      <c r="E267" s="35" t="s">
        <v>710</v>
      </c>
    </row>
    <row r="268" spans="1:16" ht="12.75">
      <c r="A268" s="24" t="s">
        <v>49</v>
      </c>
      <c s="29" t="s">
        <v>377</v>
      </c>
      <c s="29" t="s">
        <v>417</v>
      </c>
      <c s="24" t="s">
        <v>51</v>
      </c>
      <c s="30" t="s">
        <v>418</v>
      </c>
      <c s="31" t="s">
        <v>157</v>
      </c>
      <c s="32">
        <v>345.6</v>
      </c>
      <c s="33">
        <v>0</v>
      </c>
      <c s="33">
        <f>ROUND(ROUND(H268,2)*ROUND(G268,3),2)</f>
      </c>
      <c r="O268">
        <f>(I268*21)/100</f>
      </c>
      <c t="s">
        <v>27</v>
      </c>
    </row>
    <row r="269" spans="1:5" ht="12.75">
      <c r="A269" s="34" t="s">
        <v>54</v>
      </c>
      <c r="E269" s="35" t="s">
        <v>419</v>
      </c>
    </row>
    <row r="270" spans="1:5" ht="51">
      <c r="A270" s="36" t="s">
        <v>56</v>
      </c>
      <c r="E270" s="37" t="s">
        <v>711</v>
      </c>
    </row>
    <row r="271" spans="1:5" ht="25.5">
      <c r="A271" t="s">
        <v>58</v>
      </c>
      <c r="E271" s="35" t="s">
        <v>421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